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mar\Desktop\Municipios 1er semestre 2020\Publicar\NUEVO LEON\"/>
    </mc:Choice>
  </mc:AlternateContent>
  <workbookProtection workbookAlgorithmName="SHA-512" workbookHashValue="8O+KUHOuxB83uLibnVW0YtWPShPkpD2euv2AlIzjGuhh9d+3MHj2ggdZ5/og/LOliCIsqkrbs1FQN5P6Q7cPOQ==" workbookSaltValue="YngoQXQ/ClLQ5azjlXCSw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7" i="1" l="1"/>
  <c r="L87" i="1"/>
  <c r="M87" i="1" s="1"/>
  <c r="W78" i="1"/>
  <c r="L78" i="1"/>
  <c r="M78" i="1" s="1"/>
  <c r="W77" i="1"/>
  <c r="L77" i="1"/>
  <c r="M77" i="1" s="1"/>
  <c r="W75" i="1"/>
  <c r="L75" i="1"/>
  <c r="M75" i="1" s="1"/>
  <c r="W74" i="1"/>
  <c r="L74" i="1"/>
  <c r="M74" i="1" s="1"/>
  <c r="W73" i="1"/>
  <c r="L73" i="1"/>
  <c r="M73" i="1" s="1"/>
  <c r="L72" i="1"/>
  <c r="M72" i="1" s="1"/>
  <c r="W71" i="1"/>
  <c r="L71" i="1"/>
  <c r="M71" i="1" s="1"/>
  <c r="W69" i="1"/>
  <c r="L69" i="1"/>
  <c r="M69" i="1" s="1"/>
  <c r="W67" i="1"/>
  <c r="L67" i="1"/>
  <c r="M67" i="1" s="1"/>
  <c r="W64" i="1"/>
  <c r="L64" i="1"/>
  <c r="M64" i="1" s="1"/>
  <c r="W61" i="1"/>
  <c r="L61" i="1"/>
  <c r="M61" i="1" s="1"/>
  <c r="W60" i="1"/>
  <c r="L60" i="1"/>
  <c r="M60" i="1" s="1"/>
  <c r="W58" i="1"/>
  <c r="L58" i="1"/>
  <c r="M58" i="1" s="1"/>
  <c r="W57" i="1"/>
  <c r="L57" i="1"/>
  <c r="M57" i="1" s="1"/>
  <c r="W56" i="1"/>
  <c r="L56" i="1"/>
  <c r="M56" i="1" s="1"/>
  <c r="W54" i="1"/>
  <c r="L54" i="1"/>
  <c r="M54" i="1" s="1"/>
  <c r="W53" i="1"/>
  <c r="L53" i="1"/>
  <c r="M53" i="1" s="1"/>
  <c r="W52" i="1"/>
  <c r="L52" i="1"/>
  <c r="M52" i="1" s="1"/>
  <c r="L51" i="1"/>
  <c r="M51" i="1" s="1"/>
  <c r="W49" i="1"/>
  <c r="L49" i="1"/>
  <c r="M49" i="1" s="1"/>
</calcChain>
</file>

<file path=xl/sharedStrings.xml><?xml version="1.0" encoding="utf-8"?>
<sst xmlns="http://schemas.openxmlformats.org/spreadsheetml/2006/main" count="213" uniqueCount="123">
  <si>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</si>
  <si>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</si>
  <si>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</si>
  <si>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</si>
  <si>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</si>
  <si>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</si>
  <si>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</si>
  <si>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</si>
  <si>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</si>
  <si>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</si>
  <si>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</si>
  <si>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</si>
  <si>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</si>
  <si>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</si>
  <si>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</si>
  <si>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</si>
  <si>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</si>
  <si>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</si>
  <si>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</si>
  <si>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</si>
  <si>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</si>
  <si>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</si>
  <si>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</si>
  <si>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</si>
  <si>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</si>
  <si>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</si>
  <si>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</si>
  <si>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</si>
  <si>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</si>
  <si>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</si>
  <si>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</si>
  <si>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</si>
  <si>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</si>
  <si>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</si>
  <si>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</si>
  <si>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</si>
  <si>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</si>
  <si>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</si>
  <si>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</si>
  <si>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</si>
  <si>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</si>
  <si>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</si>
  <si>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</si>
  <si>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</si>
  <si>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</si>
  <si>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</si>
  <si>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</si>
  <si>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</si>
  <si>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</si>
  <si>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</si>
  <si>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</si>
  <si>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</si>
  <si>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</si>
  <si>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</si>
  <si>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</si>
  <si>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</si>
  <si>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</si>
  <si>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</si>
  <si>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</si>
  <si>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</si>
  <si>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</si>
  <si>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</si>
  <si>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</si>
  <si>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</si>
  <si>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</si>
  <si>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</si>
  <si>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</si>
  <si>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</si>
  <si>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</si>
  <si>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</si>
  <si>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</si>
  <si>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</si>
  <si>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</si>
  <si>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</si>
  <si>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</si>
  <si>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</si>
  <si>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</si>
  <si>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</si>
  <si>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</si>
  <si>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</si>
  <si>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</si>
  <si>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</si>
  <si>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</si>
  <si>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</si>
  <si>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</si>
  <si>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</si>
  <si>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</si>
  <si>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</si>
  <si>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</si>
  <si>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</si>
  <si>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</si>
  <si>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</si>
  <si>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</si>
  <si>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</si>
  <si>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</si>
  <si>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</si>
  <si>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</si>
  <si>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Afirme</t>
  </si>
  <si>
    <t>3,17% Sobre Extracción del Petróleo</t>
  </si>
  <si>
    <t>Gasolinas y Diesel</t>
  </si>
  <si>
    <t>Obseraciones</t>
  </si>
  <si>
    <t>Nuevo León</t>
  </si>
  <si>
    <t>Santa Catarina</t>
  </si>
  <si>
    <t>31/2008</t>
  </si>
  <si>
    <t>N/A</t>
  </si>
  <si>
    <t>Municipio de Santa Catarina</t>
  </si>
  <si>
    <t>Destinado a refinanciar el saldo de deuda con Banobras de creditos: 457,458,2318 y 4289, y realizacion de diversas obras productivas ./En en 2012 las amortizaciones se estuvieron descontando de las participaciones, en proceso de aclaracion en el RPU / los créditos no generan pago por comisiones y otros gastos.</t>
  </si>
  <si>
    <t>491/2010</t>
  </si>
  <si>
    <t>Credito liquidado el 30/11/2016 con el crédito #12787</t>
  </si>
  <si>
    <t>Interacciones</t>
  </si>
  <si>
    <t>P19-0812129</t>
  </si>
  <si>
    <t>Credito liquidado el 31/10/2016 con el crédito#12787</t>
  </si>
  <si>
    <t>N.R.</t>
  </si>
  <si>
    <t>Contrato no registrado ante SHCP por fuente de pago de ingresos propios./ el crédito no genera pago por comisiones y otros gastos. Crédito liquidado el 28/02/2018.</t>
  </si>
  <si>
    <t>P19-0816034</t>
  </si>
  <si>
    <t>Credito otorgado el 31/10/2016, destinado a refinanciar el saldo total de la deuda publica directa de credito 9337 y 348152… se registró en el Registro de Obligaciones y Emprestitos de Entidades Federativas y Municipios con # de inscripcion P19-0816034 con un monto de $198,833,237.06 / El RPU tiene reportado una mensualidad menos por $768,319 / el crédito no genera pago por comisiones y otros gastos.</t>
  </si>
  <si>
    <t>Anticipo de Participaciones</t>
  </si>
  <si>
    <t>Devolución de anticipo para participacion en subasta, en mes de oct18.</t>
  </si>
  <si>
    <t>Se recibieron anticipos de participaciones, en Abril y Octubre del 2017 ; se pagan intereses.</t>
  </si>
  <si>
    <t>Datos cotejados con confirmacion de Transferencias de Participaciones y Aport. trimestral recibida de SFyTENL.</t>
  </si>
  <si>
    <t>Datos cotejados con confirmacion de Tranferencias de Participaciones y Aport. trimestral recibida de SFyTENL., incluye 2 conceptos de dicha confirmacion, el Impto s/tenencia y uso de vehiculos e impuesto s/tenencia.</t>
  </si>
  <si>
    <t>Derechos de control vehicular, datos cotejados con confirmacion trimestral recibida de SFyTENL</t>
  </si>
  <si>
    <t>Datos cotejados con confirmacion trimestral recibida de SFyTENL, incluye intereses generados por la 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</si>
</sst>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ar/Desktop/Municipios%201er%20semestre%202020/Finales/Nuevo%20Le&#242;n/NUEVO_LEON_SANTA_CATARINA_2020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E17" sqref="E17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101</v>
      </c>
    </row>
    <row r="4" spans="2:32" ht="30" customHeight="1" x14ac:dyDescent="0.45">
      <c r="B4" s="30" t="s">
        <v>2</v>
      </c>
      <c r="C4" s="1" t="s">
        <v>102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100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103</v>
      </c>
      <c r="G12" s="21" t="s">
        <v>56</v>
      </c>
      <c r="H12" s="21" t="s">
        <v>104</v>
      </c>
      <c r="I12" s="21" t="s">
        <v>105</v>
      </c>
      <c r="J12" s="24">
        <v>43344440</v>
      </c>
      <c r="K12" s="21" t="s">
        <v>92</v>
      </c>
      <c r="L12" s="24">
        <v>17248508.539999999</v>
      </c>
      <c r="M12" s="24">
        <v>16717139.15</v>
      </c>
      <c r="N12" s="24">
        <v>531369.39</v>
      </c>
      <c r="O12" s="24">
        <v>531369.39</v>
      </c>
      <c r="P12" s="24">
        <v>464482.83</v>
      </c>
      <c r="Q12" s="24">
        <v>428884.7</v>
      </c>
      <c r="R12" s="24">
        <v>0</v>
      </c>
      <c r="S12" s="24">
        <v>0</v>
      </c>
      <c r="T12" s="24">
        <v>0</v>
      </c>
      <c r="U12" s="24">
        <v>0</v>
      </c>
      <c r="V12" s="24">
        <v>16185769.76</v>
      </c>
      <c r="W12" s="24">
        <v>15654400.369999999</v>
      </c>
      <c r="X12" s="24">
        <v>531369.39</v>
      </c>
      <c r="Y12" s="24">
        <v>531369.39</v>
      </c>
      <c r="Z12" s="24">
        <v>402422</v>
      </c>
      <c r="AA12" s="24">
        <v>357203</v>
      </c>
      <c r="AB12" s="24">
        <v>0</v>
      </c>
      <c r="AC12" s="24">
        <v>0</v>
      </c>
      <c r="AD12" s="24">
        <v>0</v>
      </c>
      <c r="AE12" s="24">
        <v>0</v>
      </c>
      <c r="AF12" s="44" t="s">
        <v>106</v>
      </c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 t="s">
        <v>107</v>
      </c>
      <c r="G13" s="19" t="s">
        <v>56</v>
      </c>
      <c r="H13" s="19" t="s">
        <v>104</v>
      </c>
      <c r="I13" s="19" t="s">
        <v>105</v>
      </c>
      <c r="J13" s="25">
        <v>219600000</v>
      </c>
      <c r="K13" s="19" t="s">
        <v>92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45" t="s">
        <v>108</v>
      </c>
    </row>
    <row r="14" spans="2:32" ht="30" customHeight="1" x14ac:dyDescent="0.45">
      <c r="B14" s="9"/>
      <c r="C14" s="4"/>
      <c r="D14" s="14" t="s">
        <v>90</v>
      </c>
      <c r="E14" s="14" t="s">
        <v>109</v>
      </c>
      <c r="F14" s="14" t="s">
        <v>110</v>
      </c>
      <c r="G14" s="14" t="s">
        <v>56</v>
      </c>
      <c r="H14" s="14" t="s">
        <v>104</v>
      </c>
      <c r="I14" s="14" t="s">
        <v>105</v>
      </c>
      <c r="J14" s="26">
        <v>26850000</v>
      </c>
      <c r="K14" s="14" t="s">
        <v>92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46" t="s">
        <v>111</v>
      </c>
    </row>
    <row r="15" spans="2:32" ht="30" customHeight="1" x14ac:dyDescent="0.45">
      <c r="B15" s="9"/>
      <c r="C15" s="4"/>
      <c r="D15" s="14" t="s">
        <v>90</v>
      </c>
      <c r="E15" s="14" t="s">
        <v>97</v>
      </c>
      <c r="F15" s="14" t="s">
        <v>112</v>
      </c>
      <c r="G15" s="14" t="s">
        <v>48</v>
      </c>
      <c r="H15" s="14" t="s">
        <v>104</v>
      </c>
      <c r="I15" s="14" t="s">
        <v>105</v>
      </c>
      <c r="J15" s="26">
        <v>41000000</v>
      </c>
      <c r="K15" s="14" t="s">
        <v>92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46" t="s">
        <v>113</v>
      </c>
    </row>
    <row r="16" spans="2:32" ht="30" customHeight="1" x14ac:dyDescent="0.45">
      <c r="B16" s="10"/>
      <c r="C16" s="4"/>
      <c r="D16" s="14" t="s">
        <v>90</v>
      </c>
      <c r="E16" s="14" t="s">
        <v>91</v>
      </c>
      <c r="F16" s="14" t="s">
        <v>114</v>
      </c>
      <c r="G16" s="14" t="s">
        <v>56</v>
      </c>
      <c r="H16" s="14" t="s">
        <v>104</v>
      </c>
      <c r="I16" s="14" t="s">
        <v>105</v>
      </c>
      <c r="J16" s="26">
        <v>183627184.49000001</v>
      </c>
      <c r="K16" s="14" t="s">
        <v>92</v>
      </c>
      <c r="L16" s="26">
        <v>156736170.15000001</v>
      </c>
      <c r="M16" s="26">
        <v>154431226.41</v>
      </c>
      <c r="N16" s="26">
        <v>2304943.7400000002</v>
      </c>
      <c r="O16" s="26">
        <v>2304943.7400000002</v>
      </c>
      <c r="P16" s="26">
        <v>4147238.67</v>
      </c>
      <c r="Q16" s="26">
        <v>3890304.4</v>
      </c>
      <c r="R16" s="26">
        <v>0</v>
      </c>
      <c r="S16" s="26">
        <v>0</v>
      </c>
      <c r="T16" s="26">
        <v>0</v>
      </c>
      <c r="U16" s="26">
        <v>0</v>
      </c>
      <c r="V16" s="26">
        <v>152126282.66999999</v>
      </c>
      <c r="W16" s="26">
        <v>149821338.93000001</v>
      </c>
      <c r="X16" s="26">
        <v>2304943.7400000002</v>
      </c>
      <c r="Y16" s="26">
        <v>2304943.7400000002</v>
      </c>
      <c r="Z16" s="26">
        <v>3692086</v>
      </c>
      <c r="AA16" s="26">
        <v>3328861</v>
      </c>
      <c r="AB16" s="26">
        <v>0</v>
      </c>
      <c r="AC16" s="26">
        <v>0</v>
      </c>
      <c r="AD16" s="26">
        <v>0</v>
      </c>
      <c r="AE16" s="26">
        <v>0</v>
      </c>
      <c r="AF16" s="46" t="s">
        <v>115</v>
      </c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60940718</v>
      </c>
      <c r="M37" s="28">
        <v>58205845</v>
      </c>
      <c r="N37" s="15"/>
      <c r="O37" s="15"/>
      <c r="P37" s="15"/>
      <c r="Q37" s="15"/>
      <c r="R37" s="15"/>
      <c r="S37" s="15"/>
      <c r="T37" s="15"/>
      <c r="U37" s="15"/>
      <c r="V37" s="28">
        <v>39462372</v>
      </c>
      <c r="W37" s="28">
        <v>47324062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11917383</v>
      </c>
      <c r="M38" s="26">
        <v>38261241</v>
      </c>
      <c r="N38" s="16"/>
      <c r="O38" s="16"/>
      <c r="P38" s="16"/>
      <c r="Q38" s="16"/>
      <c r="R38" s="16"/>
      <c r="S38" s="16"/>
      <c r="T38" s="16"/>
      <c r="U38" s="16"/>
      <c r="V38" s="26">
        <v>856612</v>
      </c>
      <c r="W38" s="26">
        <v>2733457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45947707</v>
      </c>
      <c r="M39" s="26">
        <v>29940273</v>
      </c>
      <c r="N39" s="16"/>
      <c r="O39" s="16"/>
      <c r="P39" s="16"/>
      <c r="Q39" s="16"/>
      <c r="R39" s="16"/>
      <c r="S39" s="16"/>
      <c r="T39" s="16"/>
      <c r="U39" s="16"/>
      <c r="V39" s="26">
        <v>21413000</v>
      </c>
      <c r="W39" s="26">
        <v>19370963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 t="s">
        <v>116</v>
      </c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74355</v>
      </c>
      <c r="M46" s="28">
        <v>67896</v>
      </c>
      <c r="N46" s="23"/>
      <c r="O46" s="23"/>
      <c r="P46" s="23"/>
      <c r="Q46" s="23"/>
      <c r="R46" s="23"/>
      <c r="S46" s="23"/>
      <c r="T46" s="23"/>
      <c r="U46" s="23"/>
      <c r="V46" s="28">
        <v>75896</v>
      </c>
      <c r="W46" s="28">
        <v>75896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111421104</v>
      </c>
      <c r="M47" s="26">
        <v>98486016</v>
      </c>
      <c r="N47" s="16"/>
      <c r="O47" s="16"/>
      <c r="P47" s="16"/>
      <c r="Q47" s="16"/>
      <c r="R47" s="16"/>
      <c r="S47" s="16"/>
      <c r="T47" s="16"/>
      <c r="U47" s="16"/>
      <c r="V47" s="26">
        <v>170799357</v>
      </c>
      <c r="W47" s="26">
        <v>201785274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4572985</v>
      </c>
      <c r="M48" s="26">
        <v>52225025</v>
      </c>
      <c r="N48" s="18"/>
      <c r="O48" s="18"/>
      <c r="P48" s="18"/>
      <c r="Q48" s="18"/>
      <c r="R48" s="18"/>
      <c r="S48" s="18"/>
      <c r="T48" s="18"/>
      <c r="U48" s="18"/>
      <c r="V48" s="26">
        <v>13918599</v>
      </c>
      <c r="W48" s="26">
        <v>15215116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 t="e">
        <f>197660244-#REF!-#REF!-0.4</f>
        <v>#REF!</v>
      </c>
      <c r="M49" s="28" t="e">
        <f>303394172-L49-#REF!-#REF!</f>
        <v>#REF!</v>
      </c>
      <c r="N49" s="23"/>
      <c r="O49" s="23"/>
      <c r="P49" s="23"/>
      <c r="Q49" s="23"/>
      <c r="R49" s="23"/>
      <c r="S49" s="23"/>
      <c r="T49" s="23"/>
      <c r="U49" s="23"/>
      <c r="V49" s="28">
        <v>117321636</v>
      </c>
      <c r="W49" s="28">
        <f>146372980-V49</f>
        <v>29051344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 t="e">
        <f>2902-#REF!-0.4</f>
        <v>#REF!</v>
      </c>
      <c r="M51" s="26" t="e">
        <f>3044-L51-#REF!-#REF!</f>
        <v>#REF!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 t="e">
        <f>47035742-#REF!-#REF!-0.4</f>
        <v>#REF!</v>
      </c>
      <c r="M52" s="26" t="e">
        <f>64138848-L52-#REF!-#REF!-0.4</f>
        <v>#REF!</v>
      </c>
      <c r="N52" s="16"/>
      <c r="O52" s="16"/>
      <c r="P52" s="16"/>
      <c r="Q52" s="16"/>
      <c r="R52" s="16"/>
      <c r="S52" s="16"/>
      <c r="T52" s="16"/>
      <c r="U52" s="16"/>
      <c r="V52" s="26">
        <v>19007328</v>
      </c>
      <c r="W52" s="26">
        <f>31992843-V52</f>
        <v>12985515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 t="e">
        <f>2707014-#REF!-#REF!</f>
        <v>#REF!</v>
      </c>
      <c r="M53" s="26" t="e">
        <f>4953208-L53-#REF!-#REF!</f>
        <v>#REF!</v>
      </c>
      <c r="N53" s="16"/>
      <c r="O53" s="16"/>
      <c r="P53" s="16"/>
      <c r="Q53" s="16"/>
      <c r="R53" s="16"/>
      <c r="S53" s="16"/>
      <c r="T53" s="16"/>
      <c r="U53" s="16"/>
      <c r="V53" s="26">
        <v>1504115</v>
      </c>
      <c r="W53" s="26">
        <f>3471910-V53</f>
        <v>1967795</v>
      </c>
      <c r="X53" s="16"/>
      <c r="Y53" s="16"/>
      <c r="Z53" s="16"/>
      <c r="AA53" s="16"/>
      <c r="AB53" s="16"/>
      <c r="AC53" s="16"/>
      <c r="AD53" s="16"/>
      <c r="AE53" s="16"/>
      <c r="AF53" s="46" t="s">
        <v>117</v>
      </c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 t="e">
        <f>28933888-#REF!-#REF!</f>
        <v>#REF!</v>
      </c>
      <c r="M54" s="26" t="e">
        <f>39377346-L54-#REF!-#REF!</f>
        <v>#REF!</v>
      </c>
      <c r="N54" s="16"/>
      <c r="O54" s="16"/>
      <c r="P54" s="16"/>
      <c r="Q54" s="16"/>
      <c r="R54" s="16"/>
      <c r="S54" s="16"/>
      <c r="T54" s="16"/>
      <c r="U54" s="16"/>
      <c r="V54" s="26">
        <v>7621735</v>
      </c>
      <c r="W54" s="26">
        <f>12617287-V54</f>
        <v>4995552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 t="e">
        <f>179546634-#REF!-#REF!</f>
        <v>#REF!</v>
      </c>
      <c r="M56" s="26" t="e">
        <f>233472706-L56-#REF!-#REF!</f>
        <v>#REF!</v>
      </c>
      <c r="N56" s="16"/>
      <c r="O56" s="16"/>
      <c r="P56" s="16"/>
      <c r="Q56" s="16"/>
      <c r="R56" s="16"/>
      <c r="S56" s="16"/>
      <c r="T56" s="16"/>
      <c r="U56" s="16"/>
      <c r="V56" s="26">
        <v>60439490</v>
      </c>
      <c r="W56" s="26">
        <f>117743902-V56</f>
        <v>57304412</v>
      </c>
      <c r="X56" s="16"/>
      <c r="Y56" s="16"/>
      <c r="Z56" s="16"/>
      <c r="AA56" s="16"/>
      <c r="AB56" s="16"/>
      <c r="AC56" s="16"/>
      <c r="AD56" s="16"/>
      <c r="AE56" s="16"/>
      <c r="AF56" s="46" t="s">
        <v>118</v>
      </c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 t="e">
        <f>29113574-#REF!-#REF!</f>
        <v>#REF!</v>
      </c>
      <c r="M57" s="26" t="e">
        <f>38529273-L57-#REF!-#REF!</f>
        <v>#REF!</v>
      </c>
      <c r="N57" s="16"/>
      <c r="O57" s="16"/>
      <c r="P57" s="16"/>
      <c r="Q57" s="16"/>
      <c r="R57" s="16"/>
      <c r="S57" s="16"/>
      <c r="T57" s="16"/>
      <c r="U57" s="16"/>
      <c r="V57" s="26">
        <v>10061302</v>
      </c>
      <c r="W57" s="26">
        <f>18708745-V57</f>
        <v>8647443</v>
      </c>
      <c r="X57" s="16"/>
      <c r="Y57" s="16"/>
      <c r="Z57" s="16"/>
      <c r="AA57" s="16"/>
      <c r="AB57" s="16"/>
      <c r="AC57" s="16"/>
      <c r="AD57" s="16"/>
      <c r="AE57" s="16"/>
      <c r="AF57" s="46" t="s">
        <v>119</v>
      </c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 t="e">
        <f>8410307-#REF!-#REF!</f>
        <v>#REF!</v>
      </c>
      <c r="M58" s="26" t="e">
        <f>11411342-L58-#REF!-#REF!</f>
        <v>#REF!</v>
      </c>
      <c r="N58" s="16"/>
      <c r="O58" s="16"/>
      <c r="P58" s="16"/>
      <c r="Q58" s="16"/>
      <c r="R58" s="16"/>
      <c r="S58" s="16"/>
      <c r="T58" s="16"/>
      <c r="U58" s="16"/>
      <c r="V58" s="26">
        <v>2395024</v>
      </c>
      <c r="W58" s="26">
        <f>6041390-V58</f>
        <v>3646366</v>
      </c>
      <c r="X58" s="16"/>
      <c r="Y58" s="16"/>
      <c r="Z58" s="16"/>
      <c r="AA58" s="16"/>
      <c r="AB58" s="16"/>
      <c r="AC58" s="16"/>
      <c r="AD58" s="16"/>
      <c r="AE58" s="16"/>
      <c r="AF58" s="46" t="s">
        <v>119</v>
      </c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 t="e">
        <f>638023-#REF!-#REF!</f>
        <v>#REF!</v>
      </c>
      <c r="M60" s="26" t="e">
        <f>853267-L60-#REF!-#REF!</f>
        <v>#REF!</v>
      </c>
      <c r="N60" s="16"/>
      <c r="O60" s="16"/>
      <c r="P60" s="16"/>
      <c r="Q60" s="16"/>
      <c r="R60" s="16"/>
      <c r="S60" s="16"/>
      <c r="T60" s="16"/>
      <c r="U60" s="16"/>
      <c r="V60" s="26">
        <v>165347</v>
      </c>
      <c r="W60" s="26">
        <f>307327-V60</f>
        <v>141980</v>
      </c>
      <c r="X60" s="16"/>
      <c r="Y60" s="16"/>
      <c r="Z60" s="16"/>
      <c r="AA60" s="16"/>
      <c r="AB60" s="16"/>
      <c r="AC60" s="16"/>
      <c r="AD60" s="16"/>
      <c r="AE60" s="16"/>
      <c r="AF60" s="46" t="s">
        <v>119</v>
      </c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 t="e">
        <f>5869054-#REF!-#REF!</f>
        <v>#REF!</v>
      </c>
      <c r="M61" s="26" t="e">
        <f>7642462-L61-#REF!-#REF!</f>
        <v>#REF!</v>
      </c>
      <c r="N61" s="16"/>
      <c r="O61" s="16"/>
      <c r="P61" s="16"/>
      <c r="Q61" s="16"/>
      <c r="R61" s="16"/>
      <c r="S61" s="16"/>
      <c r="T61" s="16"/>
      <c r="U61" s="16"/>
      <c r="V61" s="26">
        <v>2072235</v>
      </c>
      <c r="W61" s="26">
        <f>3399622-V61</f>
        <v>1327387</v>
      </c>
      <c r="X61" s="16"/>
      <c r="Y61" s="16"/>
      <c r="Z61" s="16"/>
      <c r="AA61" s="16"/>
      <c r="AB61" s="16"/>
      <c r="AC61" s="16"/>
      <c r="AD61" s="16"/>
      <c r="AE61" s="16"/>
      <c r="AF61" s="46" t="s">
        <v>119</v>
      </c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98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99</v>
      </c>
      <c r="F64" s="16"/>
      <c r="G64" s="16"/>
      <c r="H64" s="16"/>
      <c r="I64" s="16"/>
      <c r="J64" s="16"/>
      <c r="K64" s="16"/>
      <c r="L64" s="26" t="e">
        <f>8457890-#REF!-#REF!</f>
        <v>#REF!</v>
      </c>
      <c r="M64" s="26" t="e">
        <f>10911653-L64-#REF!-#REF!</f>
        <v>#REF!</v>
      </c>
      <c r="N64" s="16"/>
      <c r="O64" s="16"/>
      <c r="P64" s="16"/>
      <c r="Q64" s="16"/>
      <c r="R64" s="16"/>
      <c r="S64" s="16"/>
      <c r="T64" s="16"/>
      <c r="U64" s="16"/>
      <c r="V64" s="26">
        <v>2365445</v>
      </c>
      <c r="W64" s="26">
        <f>4498679-V64</f>
        <v>2133234</v>
      </c>
      <c r="X64" s="16"/>
      <c r="Y64" s="16"/>
      <c r="Z64" s="16"/>
      <c r="AA64" s="16"/>
      <c r="AB64" s="16"/>
      <c r="AC64" s="16"/>
      <c r="AD64" s="16"/>
      <c r="AE64" s="16"/>
      <c r="AF64" s="46" t="s">
        <v>119</v>
      </c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 t="e">
        <f>4187112-#REF!-#REF!</f>
        <v>#REF!</v>
      </c>
      <c r="M67" s="26" t="e">
        <f>4734787-L67-#REF!-#REF!</f>
        <v>#REF!</v>
      </c>
      <c r="N67" s="16"/>
      <c r="O67" s="16"/>
      <c r="P67" s="16"/>
      <c r="Q67" s="16"/>
      <c r="R67" s="16"/>
      <c r="S67" s="16"/>
      <c r="T67" s="16"/>
      <c r="U67" s="16"/>
      <c r="V67" s="26">
        <v>2121394</v>
      </c>
      <c r="W67" s="26">
        <f>2387908-V67</f>
        <v>266514</v>
      </c>
      <c r="X67" s="16"/>
      <c r="Y67" s="16"/>
      <c r="Z67" s="16"/>
      <c r="AA67" s="16"/>
      <c r="AB67" s="16"/>
      <c r="AC67" s="16"/>
      <c r="AD67" s="16"/>
      <c r="AE67" s="16"/>
      <c r="AF67" s="46" t="s">
        <v>120</v>
      </c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 t="e">
        <f>6265344-#REF!-#REF!</f>
        <v>#REF!</v>
      </c>
      <c r="M69" s="26" t="e">
        <f>8277904-L69-#REF!-#REF!</f>
        <v>#REF!</v>
      </c>
      <c r="N69" s="16"/>
      <c r="O69" s="16"/>
      <c r="P69" s="16"/>
      <c r="Q69" s="16"/>
      <c r="R69" s="16"/>
      <c r="S69" s="16"/>
      <c r="T69" s="16"/>
      <c r="U69" s="16"/>
      <c r="V69" s="26">
        <v>2129000</v>
      </c>
      <c r="W69" s="26">
        <f>5434057-V69</f>
        <v>3305057</v>
      </c>
      <c r="X69" s="16"/>
      <c r="Y69" s="16"/>
      <c r="Z69" s="16"/>
      <c r="AA69" s="16"/>
      <c r="AB69" s="16"/>
      <c r="AC69" s="16"/>
      <c r="AD69" s="16"/>
      <c r="AE69" s="16"/>
      <c r="AF69" s="46" t="s">
        <v>119</v>
      </c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 t="e">
        <f>25788419-#REF!-#REF!</f>
        <v>#REF!</v>
      </c>
      <c r="M71" s="26" t="e">
        <f>111287145-L71-#REF!-#REF!</f>
        <v>#REF!</v>
      </c>
      <c r="N71" s="16"/>
      <c r="O71" s="16"/>
      <c r="P71" s="16"/>
      <c r="Q71" s="16"/>
      <c r="R71" s="16"/>
      <c r="S71" s="16"/>
      <c r="T71" s="16"/>
      <c r="U71" s="16"/>
      <c r="V71" s="26">
        <v>6730345</v>
      </c>
      <c r="W71" s="26">
        <f>7931405-V71</f>
        <v>1201060</v>
      </c>
      <c r="X71" s="16"/>
      <c r="Y71" s="16"/>
      <c r="Z71" s="16"/>
      <c r="AA71" s="16"/>
      <c r="AB71" s="16"/>
      <c r="AC71" s="16"/>
      <c r="AD71" s="16"/>
      <c r="AE71" s="16"/>
      <c r="AF71" s="46" t="s">
        <v>121</v>
      </c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 t="e">
        <f>542188-#REF!-#REF!</f>
        <v>#REF!</v>
      </c>
      <c r="M72" s="26" t="e">
        <f>796723-L72-#REF!-#REF!</f>
        <v>#REF!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 t="e">
        <f>122071744-#REF!-#REF!-0.4</f>
        <v>#REF!</v>
      </c>
      <c r="M73" s="26" t="e">
        <f>149932783-L73-#REF!-#REF!</f>
        <v>#REF!</v>
      </c>
      <c r="N73" s="16"/>
      <c r="O73" s="16"/>
      <c r="P73" s="16"/>
      <c r="Q73" s="16"/>
      <c r="R73" s="16"/>
      <c r="S73" s="16"/>
      <c r="T73" s="16"/>
      <c r="U73" s="16"/>
      <c r="V73" s="26">
        <v>35981461</v>
      </c>
      <c r="W73" s="26">
        <f>67630690-V73</f>
        <v>31649229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 t="e">
        <f>912587-#REF!-#REF!</f>
        <v>#REF!</v>
      </c>
      <c r="M74" s="26" t="e">
        <f>1010538-L74-#REF!-#REF!</f>
        <v>#REF!</v>
      </c>
      <c r="N74" s="16"/>
      <c r="O74" s="16"/>
      <c r="P74" s="16"/>
      <c r="Q74" s="16"/>
      <c r="R74" s="16"/>
      <c r="S74" s="16"/>
      <c r="T74" s="16"/>
      <c r="U74" s="16"/>
      <c r="V74" s="26">
        <v>9000</v>
      </c>
      <c r="W74" s="26">
        <f>9000-V74</f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 t="e">
        <f>22423368-#REF!-#REF!</f>
        <v>#REF!</v>
      </c>
      <c r="M75" s="26" t="e">
        <f>30924861-L75-#REF!-#REF!</f>
        <v>#REF!</v>
      </c>
      <c r="N75" s="16"/>
      <c r="O75" s="16"/>
      <c r="P75" s="16"/>
      <c r="Q75" s="16"/>
      <c r="R75" s="16"/>
      <c r="S75" s="16"/>
      <c r="T75" s="16"/>
      <c r="U75" s="16"/>
      <c r="V75" s="26">
        <v>7564160</v>
      </c>
      <c r="W75" s="26">
        <f>7630698-V75</f>
        <v>66538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 t="e">
        <f>30444568-#REF!-#REF!+0.4</f>
        <v>#REF!</v>
      </c>
      <c r="M77" s="28" t="e">
        <f>33738696-L77-#REF!-#REF!+0.4</f>
        <v>#REF!</v>
      </c>
      <c r="N77" s="15"/>
      <c r="O77" s="15"/>
      <c r="P77" s="15"/>
      <c r="Q77" s="15"/>
      <c r="R77" s="15"/>
      <c r="S77" s="15"/>
      <c r="T77" s="15"/>
      <c r="U77" s="15"/>
      <c r="V77" s="28">
        <v>9535007</v>
      </c>
      <c r="W77" s="28">
        <f>19038954-V77</f>
        <v>9503947</v>
      </c>
      <c r="X77" s="15"/>
      <c r="Y77" s="15"/>
      <c r="Z77" s="15"/>
      <c r="AA77" s="15"/>
      <c r="AB77" s="15"/>
      <c r="AC77" s="15"/>
      <c r="AD77" s="15"/>
      <c r="AE77" s="15"/>
      <c r="AF77" s="48" t="s">
        <v>122</v>
      </c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 t="e">
        <f>154219916-#REF!-#REF!+0.4</f>
        <v>#REF!</v>
      </c>
      <c r="M78" s="26" t="e">
        <f>205494757-L78-#REF!-#REF!+0.4</f>
        <v>#REF!</v>
      </c>
      <c r="N78" s="16"/>
      <c r="O78" s="16"/>
      <c r="P78" s="16"/>
      <c r="Q78" s="16"/>
      <c r="R78" s="16"/>
      <c r="S78" s="16"/>
      <c r="T78" s="16"/>
      <c r="U78" s="16"/>
      <c r="V78" s="26">
        <v>52996479</v>
      </c>
      <c r="W78" s="26">
        <f>105984028-V78</f>
        <v>52987549</v>
      </c>
      <c r="X78" s="16"/>
      <c r="Y78" s="16"/>
      <c r="Z78" s="16"/>
      <c r="AA78" s="16"/>
      <c r="AB78" s="16"/>
      <c r="AC78" s="16"/>
      <c r="AD78" s="16"/>
      <c r="AE78" s="16"/>
      <c r="AF78" s="46" t="s">
        <v>122</v>
      </c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 t="e">
        <f>54213168+11430448-#REF!-#REF!</f>
        <v>#REF!</v>
      </c>
      <c r="M87" s="29" t="e">
        <f>11434145+64858911-L87-#REF!-#REF!</f>
        <v>#REF!</v>
      </c>
      <c r="N87" s="17"/>
      <c r="O87" s="17"/>
      <c r="P87" s="17"/>
      <c r="Q87" s="17"/>
      <c r="R87" s="17"/>
      <c r="S87" s="17"/>
      <c r="T87" s="17"/>
      <c r="U87" s="17"/>
      <c r="V87" s="29">
        <v>69853779</v>
      </c>
      <c r="W87" s="29">
        <f>(107695501+9392686)-V87</f>
        <v>47234408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  <dataValidation allowBlank="1" showInputMessage="1" showErrorMessage="1" error="Sólo se permite capturar valores numéricos." sqref="AF12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camargo.alex@gmail.com</cp:lastModifiedBy>
  <dcterms:created xsi:type="dcterms:W3CDTF">2020-07-23T17:22:14Z</dcterms:created>
  <dcterms:modified xsi:type="dcterms:W3CDTF">2020-09-28T17:26:39Z</dcterms:modified>
</cp:coreProperties>
</file>