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7aG98vm9x/Qp0HE3B4eIvf5dtA7UPKuvrmjJlKRoPFmLe7k7LE3QwR1zHewO9wQ3yW2nXUQ8mMLiHoAU1xgrJw==" workbookSaltValue="hCLJvU4OhDNmAKbXtI35x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1" l="1"/>
  <c r="M82" i="1" s="1"/>
  <c r="L78" i="1"/>
  <c r="M78" i="1" s="1"/>
  <c r="L77" i="1"/>
  <c r="M77" i="1" s="1"/>
  <c r="L74" i="1"/>
  <c r="M74" i="1" s="1"/>
  <c r="L69" i="1"/>
  <c r="M69" i="1" s="1"/>
  <c r="L68" i="1"/>
  <c r="M68" i="1" s="1"/>
  <c r="L67" i="1"/>
  <c r="M67" i="1" s="1"/>
  <c r="L65" i="1"/>
  <c r="M65" i="1" s="1"/>
  <c r="L64" i="1"/>
  <c r="M64" i="1" s="1"/>
  <c r="L61" i="1"/>
  <c r="M61" i="1" s="1"/>
  <c r="L58" i="1"/>
  <c r="M58" i="1" s="1"/>
  <c r="L57" i="1"/>
  <c r="M57" i="1" s="1"/>
  <c r="L56" i="1"/>
  <c r="M56" i="1" s="1"/>
  <c r="L55" i="1"/>
  <c r="L54" i="1"/>
  <c r="M54" i="1" s="1"/>
  <c r="L53" i="1"/>
  <c r="M53" i="1" s="1"/>
  <c r="L52" i="1"/>
  <c r="M52" i="1" s="1"/>
  <c r="L51" i="1"/>
  <c r="M51" i="1" s="1"/>
  <c r="L49" i="1"/>
  <c r="M49" i="1" s="1"/>
  <c r="M55" i="1" l="1"/>
  <c r="L73" i="1"/>
  <c r="M73" i="1" s="1"/>
</calcChain>
</file>

<file path=xl/sharedStrings.xml><?xml version="1.0" encoding="utf-8"?>
<sst xmlns="http://schemas.openxmlformats.org/spreadsheetml/2006/main" count="267" uniqueCount="148">
  <si>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</si>
  <si>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</si>
  <si>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</si>
  <si>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</si>
  <si>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</si>
  <si>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</si>
  <si>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</si>
  <si>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</si>
  <si>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</si>
  <si>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</si>
  <si>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</si>
  <si>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</si>
  <si>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</si>
  <si>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</si>
  <si>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</si>
  <si>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</si>
  <si>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</si>
  <si>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</si>
  <si>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</si>
  <si>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</si>
  <si>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</si>
  <si>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</si>
  <si>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</si>
  <si>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</si>
  <si>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</si>
  <si>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</si>
  <si>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</si>
  <si>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</si>
  <si>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</si>
  <si>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</si>
  <si>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</si>
  <si>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</si>
  <si>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</si>
  <si>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</si>
  <si>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</si>
  <si>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</si>
  <si>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</si>
  <si>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</si>
  <si>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</si>
  <si>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</si>
  <si>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</si>
  <si>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</si>
  <si>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</si>
  <si>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</si>
  <si>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</si>
  <si>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</si>
  <si>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</si>
  <si>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</si>
  <si>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</si>
  <si>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</si>
  <si>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</si>
  <si>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</si>
  <si>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</si>
  <si>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</si>
  <si>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</si>
  <si>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</si>
  <si>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</si>
  <si>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</si>
  <si>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</si>
  <si>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</si>
  <si>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</si>
  <si>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</si>
  <si>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</si>
  <si>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</si>
  <si>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</si>
  <si>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</si>
  <si>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</si>
  <si>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</si>
  <si>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</si>
  <si>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</si>
  <si>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</si>
  <si>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</si>
  <si>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</si>
  <si>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</si>
  <si>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</si>
  <si>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</si>
  <si>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</si>
  <si>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</si>
  <si>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</si>
  <si>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</si>
  <si>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</si>
  <si>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</si>
  <si>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</si>
  <si>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</si>
  <si>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</si>
  <si>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</si>
  <si>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</si>
  <si>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</si>
  <si>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</si>
  <si>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</si>
  <si>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</si>
  <si>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</si>
  <si>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</si>
  <si>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</si>
  <si>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</si>
  <si>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</si>
  <si>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</si>
  <si>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</si>
  <si>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</si>
  <si>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</si>
  <si>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</si>
  <si>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</si>
  <si>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Puerto Vallarta</t>
  </si>
  <si>
    <t>BBVA Bancomer</t>
  </si>
  <si>
    <t>040/2009</t>
  </si>
  <si>
    <t>Municipio de Puerto Vallarta</t>
  </si>
  <si>
    <t>REESTRUCTURACION CON CREDITO BANOBRAS CLAVE REG: P14-1217132, SALDDO INSOLUTO DE CREDITO BANCOMER CLAVE REG: 040/2009</t>
  </si>
  <si>
    <t>Interacciones</t>
  </si>
  <si>
    <t>IP14-0714010</t>
  </si>
  <si>
    <t xml:space="preserve">CREDITO LIQUIDADO EN JULIO/2018, </t>
  </si>
  <si>
    <t>Otros de Largo Plazo</t>
  </si>
  <si>
    <t xml:space="preserve">CREDITO LIQUIDADO EN NOVIEMBRE/2017, </t>
  </si>
  <si>
    <t>P14-1217132</t>
  </si>
  <si>
    <t>REFINANCIAMIENTO CREDITO BANCOMER  CLAVE REG: 040/2009, UNICAMENTE SE DISPUSO EL MONTO DE $233'013,414.96</t>
  </si>
  <si>
    <t>P14-0219005</t>
  </si>
  <si>
    <t xml:space="preserve">CREDITO LIQUIDADO EN JUNIO/2021, </t>
  </si>
  <si>
    <t>P14-122100</t>
  </si>
  <si>
    <t>INVERSIÓN PÚBLICA PRODUCTIVA</t>
  </si>
  <si>
    <t>P14-0321010</t>
  </si>
  <si>
    <t xml:space="preserve">REFINANCIAMIENTO CREDITO BANCOMER  </t>
  </si>
  <si>
    <t>Crédito de Corto Plazo</t>
  </si>
  <si>
    <t>Bansí</t>
  </si>
  <si>
    <t>CREDITO LIQUIDADO EN JUNIO/2018</t>
  </si>
  <si>
    <t>Q14-031928</t>
  </si>
  <si>
    <t>CONSTANCIA DE CANCELACIÓN OFICIO No. 351-A-PFV-01196 FECHA 28 de julio de 2020</t>
  </si>
  <si>
    <t>Santander</t>
  </si>
  <si>
    <t>Q14-0320046</t>
  </si>
  <si>
    <t>CONSTANCIA DE CANCELACIÓN OFICIO No. 351-A-PFV-0174 FECHA 09 de noviembre de 2020</t>
  </si>
  <si>
    <t>Q14-0221041</t>
  </si>
  <si>
    <t>CREDITO LIQUIDADO EN MARZO 2021</t>
  </si>
  <si>
    <t>136,313,279.74</t>
  </si>
  <si>
    <t>59,515,870.72</t>
  </si>
  <si>
    <t>58,410,234.37</t>
  </si>
  <si>
    <t>42,113,650.47</t>
  </si>
  <si>
    <t>1,189,542.50</t>
  </si>
  <si>
    <t>329,801,504.87</t>
  </si>
  <si>
    <t>271,988,569.94</t>
  </si>
  <si>
    <t>299,948,932.54</t>
  </si>
  <si>
    <t>3,483,283.26</t>
  </si>
  <si>
    <t>104,873,869.92</t>
  </si>
  <si>
    <t>3,952,635.83</t>
  </si>
  <si>
    <t>2,960,946.95</t>
  </si>
  <si>
    <t>1,368,354.00</t>
  </si>
  <si>
    <t>1,513,407.40</t>
  </si>
  <si>
    <t>CONVENIO ESTATALES</t>
  </si>
  <si>
    <t>2% IMPUESTOS SOBRE NOMINAS</t>
  </si>
  <si>
    <t>DONATIVOS FONDO DE CULTURA, SEGURIDAD PUBLICA Y RENDIMIENTOS PARTICIPACIONES (Transferencias, Asignaciones, Subsidios y Otras Ayudas)</t>
  </si>
  <si>
    <t>CONVENIO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</si>
</sst>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PUERTO_VALLARTA_2021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PUERTO_VALLART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P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49</v>
      </c>
      <c r="H12" s="38" t="s">
        <v>100</v>
      </c>
      <c r="I12" s="38" t="s">
        <v>105</v>
      </c>
      <c r="J12" s="39">
        <v>450000000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49</v>
      </c>
      <c r="H13" s="40" t="s">
        <v>100</v>
      </c>
      <c r="I13" s="40" t="s">
        <v>105</v>
      </c>
      <c r="J13" s="41">
        <v>72000000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 t="s">
        <v>110</v>
      </c>
      <c r="E14" s="15" t="s">
        <v>107</v>
      </c>
      <c r="F14" s="15" t="s">
        <v>108</v>
      </c>
      <c r="G14" s="15" t="s">
        <v>49</v>
      </c>
      <c r="H14" s="15" t="s">
        <v>100</v>
      </c>
      <c r="I14" s="15" t="s">
        <v>105</v>
      </c>
      <c r="J14" s="16">
        <v>35000000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111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112</v>
      </c>
      <c r="G15" s="15" t="s">
        <v>49</v>
      </c>
      <c r="H15" s="15" t="s">
        <v>100</v>
      </c>
      <c r="I15" s="15" t="s">
        <v>105</v>
      </c>
      <c r="J15" s="16">
        <v>238393008</v>
      </c>
      <c r="K15" s="15" t="s">
        <v>95</v>
      </c>
      <c r="L15" s="16">
        <v>198691302.19</v>
      </c>
      <c r="M15" s="16">
        <v>196123996.88999999</v>
      </c>
      <c r="N15" s="16">
        <v>3733319.5</v>
      </c>
      <c r="O15" s="16">
        <v>3875076.27</v>
      </c>
      <c r="P15" s="16">
        <v>3236131.99</v>
      </c>
      <c r="Q15" s="16">
        <v>2885106.26</v>
      </c>
      <c r="R15" s="16"/>
      <c r="S15" s="16"/>
      <c r="T15" s="16"/>
      <c r="U15" s="16"/>
      <c r="V15" s="16">
        <v>191864004.41</v>
      </c>
      <c r="W15" s="16">
        <v>190979965.31</v>
      </c>
      <c r="X15" s="16">
        <v>2952221.49</v>
      </c>
      <c r="Y15" s="16">
        <v>884039.14</v>
      </c>
      <c r="Z15" s="16">
        <v>2679714.48</v>
      </c>
      <c r="AA15" s="16">
        <v>2553763.5499999998</v>
      </c>
      <c r="AB15" s="16"/>
      <c r="AC15" s="16"/>
      <c r="AD15" s="16"/>
      <c r="AE15" s="16"/>
      <c r="AF15" s="44" t="s">
        <v>113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114</v>
      </c>
      <c r="G16" s="15" t="s">
        <v>24</v>
      </c>
      <c r="H16" s="15" t="s">
        <v>100</v>
      </c>
      <c r="I16" s="15" t="s">
        <v>105</v>
      </c>
      <c r="J16" s="16">
        <v>65400000</v>
      </c>
      <c r="K16" s="15" t="s">
        <v>95</v>
      </c>
      <c r="L16" s="16">
        <v>34880000</v>
      </c>
      <c r="M16" s="16">
        <v>28340000</v>
      </c>
      <c r="N16" s="16">
        <v>6540000</v>
      </c>
      <c r="O16" s="16">
        <v>6540000</v>
      </c>
      <c r="P16" s="16">
        <v>637387.05000000005</v>
      </c>
      <c r="Q16" s="16">
        <v>483146.53</v>
      </c>
      <c r="R16" s="16"/>
      <c r="S16" s="16"/>
      <c r="T16" s="16"/>
      <c r="U16" s="16"/>
      <c r="V16" s="16">
        <v>21800000</v>
      </c>
      <c r="W16" s="16">
        <v>0</v>
      </c>
      <c r="X16" s="16">
        <v>6540000</v>
      </c>
      <c r="Y16" s="16">
        <v>21800000</v>
      </c>
      <c r="Z16" s="16">
        <v>371416.77</v>
      </c>
      <c r="AA16" s="16">
        <v>274440.75</v>
      </c>
      <c r="AB16" s="16"/>
      <c r="AC16" s="16"/>
      <c r="AD16" s="16"/>
      <c r="AE16" s="16"/>
      <c r="AF16" s="44" t="s">
        <v>115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116</v>
      </c>
      <c r="G17" s="15" t="s">
        <v>24</v>
      </c>
      <c r="H17" s="15" t="s">
        <v>100</v>
      </c>
      <c r="I17" s="15" t="s">
        <v>105</v>
      </c>
      <c r="J17" s="16">
        <v>150000000</v>
      </c>
      <c r="K17" s="15" t="s">
        <v>95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>
        <v>0</v>
      </c>
      <c r="W17" s="16">
        <v>149755996.46000001</v>
      </c>
      <c r="X17" s="16">
        <v>0</v>
      </c>
      <c r="Y17" s="16">
        <v>244003.54</v>
      </c>
      <c r="Z17" s="16">
        <v>4704.41</v>
      </c>
      <c r="AA17" s="16">
        <v>937385.97</v>
      </c>
      <c r="AB17" s="16"/>
      <c r="AC17" s="16"/>
      <c r="AD17" s="16"/>
      <c r="AE17" s="16"/>
      <c r="AF17" s="44" t="s">
        <v>117</v>
      </c>
    </row>
    <row r="18" spans="2:32" ht="30" customHeight="1" x14ac:dyDescent="0.45">
      <c r="B18" s="13"/>
      <c r="C18" s="14"/>
      <c r="D18" s="15" t="s">
        <v>93</v>
      </c>
      <c r="E18" s="15" t="s">
        <v>103</v>
      </c>
      <c r="F18" s="15" t="s">
        <v>118</v>
      </c>
      <c r="G18" s="15" t="s">
        <v>24</v>
      </c>
      <c r="H18" s="15" t="s">
        <v>100</v>
      </c>
      <c r="I18" s="15" t="s">
        <v>105</v>
      </c>
      <c r="J18" s="16">
        <v>34880000</v>
      </c>
      <c r="K18" s="15" t="s">
        <v>95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>
        <v>0</v>
      </c>
      <c r="W18" s="16">
        <v>34772029.270000003</v>
      </c>
      <c r="X18" s="16">
        <v>0</v>
      </c>
      <c r="Y18" s="16">
        <v>107970.73</v>
      </c>
      <c r="Z18" s="16">
        <v>0</v>
      </c>
      <c r="AA18" s="16">
        <v>226298.82</v>
      </c>
      <c r="AB18" s="16"/>
      <c r="AC18" s="16"/>
      <c r="AD18" s="16"/>
      <c r="AE18" s="16"/>
      <c r="AF18" s="44" t="s">
        <v>119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120</v>
      </c>
      <c r="E26" s="18" t="s">
        <v>121</v>
      </c>
      <c r="F26" s="18"/>
      <c r="G26" s="18" t="s">
        <v>49</v>
      </c>
      <c r="H26" s="18" t="s">
        <v>100</v>
      </c>
      <c r="I26" s="18" t="s">
        <v>105</v>
      </c>
      <c r="J26" s="19">
        <v>35000000</v>
      </c>
      <c r="K26" s="18" t="s">
        <v>95</v>
      </c>
      <c r="L26" s="19">
        <v>0</v>
      </c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122</v>
      </c>
    </row>
    <row r="27" spans="2:32" ht="30" customHeight="1" x14ac:dyDescent="0.45">
      <c r="B27" s="13"/>
      <c r="C27" s="14"/>
      <c r="D27" s="15" t="s">
        <v>120</v>
      </c>
      <c r="E27" s="15" t="s">
        <v>121</v>
      </c>
      <c r="F27" s="15" t="s">
        <v>123</v>
      </c>
      <c r="G27" s="15" t="s">
        <v>49</v>
      </c>
      <c r="H27" s="15" t="s">
        <v>100</v>
      </c>
      <c r="I27" s="15" t="s">
        <v>105</v>
      </c>
      <c r="J27" s="16">
        <v>85000000</v>
      </c>
      <c r="K27" s="15" t="s">
        <v>95</v>
      </c>
      <c r="L27" s="16">
        <v>0</v>
      </c>
      <c r="M27" s="16"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124</v>
      </c>
    </row>
    <row r="28" spans="2:32" ht="30" customHeight="1" x14ac:dyDescent="0.45">
      <c r="B28" s="13"/>
      <c r="C28" s="14"/>
      <c r="D28" s="15" t="s">
        <v>120</v>
      </c>
      <c r="E28" s="15" t="s">
        <v>125</v>
      </c>
      <c r="F28" s="15" t="s">
        <v>126</v>
      </c>
      <c r="G28" s="15" t="s">
        <v>49</v>
      </c>
      <c r="H28" s="15" t="s">
        <v>100</v>
      </c>
      <c r="I28" s="15" t="s">
        <v>105</v>
      </c>
      <c r="J28" s="16">
        <v>89000000</v>
      </c>
      <c r="K28" s="15" t="s">
        <v>95</v>
      </c>
      <c r="L28" s="16">
        <v>0</v>
      </c>
      <c r="M28" s="16">
        <v>0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127</v>
      </c>
    </row>
    <row r="29" spans="2:32" ht="30" customHeight="1" x14ac:dyDescent="0.45">
      <c r="B29" s="13"/>
      <c r="C29" s="14"/>
      <c r="D29" s="15" t="s">
        <v>120</v>
      </c>
      <c r="E29" s="15" t="s">
        <v>125</v>
      </c>
      <c r="F29" s="15" t="s">
        <v>128</v>
      </c>
      <c r="G29" s="15" t="s">
        <v>49</v>
      </c>
      <c r="H29" s="15" t="s">
        <v>100</v>
      </c>
      <c r="I29" s="15" t="s">
        <v>105</v>
      </c>
      <c r="J29" s="16">
        <v>64000000</v>
      </c>
      <c r="K29" s="15" t="s">
        <v>95</v>
      </c>
      <c r="L29" s="16">
        <v>0</v>
      </c>
      <c r="M29" s="16">
        <v>64000000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70240</v>
      </c>
      <c r="T29" s="16">
        <v>0</v>
      </c>
      <c r="U29" s="16">
        <v>0</v>
      </c>
      <c r="V29" s="16">
        <v>64000000</v>
      </c>
      <c r="W29" s="16">
        <v>0</v>
      </c>
      <c r="X29" s="16">
        <v>64000000</v>
      </c>
      <c r="Y29" s="16">
        <v>0</v>
      </c>
      <c r="Z29" s="16">
        <v>754111.11</v>
      </c>
      <c r="AA29" s="16">
        <v>0</v>
      </c>
      <c r="AB29" s="16"/>
      <c r="AC29" s="16"/>
      <c r="AD29" s="16"/>
      <c r="AE29" s="16"/>
      <c r="AF29" s="44" t="s">
        <v>129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105975754.56999999</v>
      </c>
      <c r="M37" s="23">
        <v>156913760.52000001</v>
      </c>
      <c r="N37" s="22"/>
      <c r="O37" s="22"/>
      <c r="P37" s="22"/>
      <c r="Q37" s="22"/>
      <c r="R37" s="22"/>
      <c r="S37" s="22"/>
      <c r="T37" s="22"/>
      <c r="U37" s="22"/>
      <c r="V37" s="23">
        <v>137134951.61000001</v>
      </c>
      <c r="W37" s="23" t="s">
        <v>130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65955098.299999997</v>
      </c>
      <c r="M38" s="16">
        <v>64480533.07</v>
      </c>
      <c r="N38" s="26"/>
      <c r="O38" s="26"/>
      <c r="P38" s="26"/>
      <c r="Q38" s="26"/>
      <c r="R38" s="26"/>
      <c r="S38" s="26"/>
      <c r="T38" s="26"/>
      <c r="U38" s="26"/>
      <c r="V38" s="16" t="s">
        <v>131</v>
      </c>
      <c r="W38" s="16" t="s">
        <v>132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44948769.689999998</v>
      </c>
      <c r="M39" s="16">
        <v>34575759.469999999</v>
      </c>
      <c r="N39" s="26"/>
      <c r="O39" s="26"/>
      <c r="P39" s="26"/>
      <c r="Q39" s="26"/>
      <c r="R39" s="26"/>
      <c r="S39" s="26"/>
      <c r="T39" s="26"/>
      <c r="U39" s="26"/>
      <c r="V39" s="16" t="s">
        <v>133</v>
      </c>
      <c r="W39" s="16" t="s">
        <v>133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1063041.75</v>
      </c>
      <c r="M44" s="16">
        <v>1192867.75</v>
      </c>
      <c r="N44" s="26"/>
      <c r="O44" s="26"/>
      <c r="P44" s="26"/>
      <c r="Q44" s="26"/>
      <c r="R44" s="26"/>
      <c r="S44" s="26"/>
      <c r="T44" s="26"/>
      <c r="U44" s="26"/>
      <c r="V44" s="16" t="s">
        <v>134</v>
      </c>
      <c r="W44" s="16" t="s">
        <v>134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168256554.49000001</v>
      </c>
      <c r="M47" s="16">
        <v>51125420.810000002</v>
      </c>
      <c r="N47" s="26"/>
      <c r="O47" s="26"/>
      <c r="P47" s="26"/>
      <c r="Q47" s="26"/>
      <c r="R47" s="26"/>
      <c r="S47" s="26"/>
      <c r="T47" s="26"/>
      <c r="U47" s="26"/>
      <c r="V47" s="16" t="s">
        <v>135</v>
      </c>
      <c r="W47" s="16" t="s">
        <v>136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 t="e">
        <f>377661317.64-#REF!-#REF!</f>
        <v>#REF!</v>
      </c>
      <c r="M49" s="23" t="e">
        <f>438679547.05-#REF!-#REF!-L49</f>
        <v>#REF!</v>
      </c>
      <c r="N49" s="29"/>
      <c r="O49" s="29"/>
      <c r="P49" s="29"/>
      <c r="Q49" s="29"/>
      <c r="R49" s="29"/>
      <c r="S49" s="29"/>
      <c r="T49" s="29"/>
      <c r="U49" s="29"/>
      <c r="V49" s="23" t="s">
        <v>137</v>
      </c>
      <c r="W49" s="23">
        <v>89157466.260000005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 t="e">
        <f>2695532-#REF!-#REF!</f>
        <v>#REF!</v>
      </c>
      <c r="M51" s="16" t="e">
        <f>3782516-#REF!-#REF!-L51</f>
        <v>#REF!</v>
      </c>
      <c r="N51" s="28"/>
      <c r="O51" s="28"/>
      <c r="P51" s="28"/>
      <c r="Q51" s="28"/>
      <c r="R51" s="28"/>
      <c r="S51" s="28"/>
      <c r="T51" s="28"/>
      <c r="U51" s="28"/>
      <c r="V51" s="16" t="s">
        <v>138</v>
      </c>
      <c r="W51" s="16">
        <v>2183049.2599999998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 t="e">
        <f>119890999.89-#REF!-#REF!</f>
        <v>#REF!</v>
      </c>
      <c r="M52" s="16" t="e">
        <f>130197860.43-#REF!-#REF!-L52</f>
        <v>#REF!</v>
      </c>
      <c r="N52" s="26"/>
      <c r="O52" s="26"/>
      <c r="P52" s="26"/>
      <c r="Q52" s="26"/>
      <c r="R52" s="26"/>
      <c r="S52" s="26"/>
      <c r="T52" s="26"/>
      <c r="U52" s="26"/>
      <c r="V52" s="16" t="s">
        <v>139</v>
      </c>
      <c r="W52" s="16">
        <v>41573004.659999996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 t="e">
        <f>7030524.76-#REF!-#REF!</f>
        <v>#REF!</v>
      </c>
      <c r="M53" s="16" t="e">
        <f>7540030.81-#REF!-#REF!-L53</f>
        <v>#REF!</v>
      </c>
      <c r="N53" s="26"/>
      <c r="O53" s="26"/>
      <c r="P53" s="26"/>
      <c r="Q53" s="26"/>
      <c r="R53" s="26"/>
      <c r="S53" s="26"/>
      <c r="T53" s="26"/>
      <c r="U53" s="26"/>
      <c r="V53" s="16" t="s">
        <v>140</v>
      </c>
      <c r="W53" s="16">
        <v>4320751.37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 t="e">
        <f>8314821.39-#REF!-#REF!</f>
        <v>#REF!</v>
      </c>
      <c r="M54" s="16" t="e">
        <f>9721449.21-#REF!-#REF!-L54</f>
        <v>#REF!</v>
      </c>
      <c r="N54" s="26"/>
      <c r="O54" s="26"/>
      <c r="P54" s="26"/>
      <c r="Q54" s="26"/>
      <c r="R54" s="26"/>
      <c r="S54" s="26"/>
      <c r="T54" s="26"/>
      <c r="U54" s="26"/>
      <c r="V54" s="16" t="s">
        <v>141</v>
      </c>
      <c r="W54" s="16">
        <v>1727293.88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 t="e">
        <f>18223706.27-#REF!-#REF!</f>
        <v>#REF!</v>
      </c>
      <c r="M55" s="16" t="e">
        <f>21070038.06-#REF!-#REF!-L55</f>
        <v>#REF!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 t="e">
        <f>276025746.49-#REF!-#REF!</f>
        <v>#REF!</v>
      </c>
      <c r="M56" s="16" t="e">
        <f>333874748.23-#REF!-#REF!-L56</f>
        <v>#REF!</v>
      </c>
      <c r="N56" s="26"/>
      <c r="O56" s="26"/>
      <c r="P56" s="26"/>
      <c r="Q56" s="26"/>
      <c r="R56" s="26"/>
      <c r="S56" s="26"/>
      <c r="T56" s="26"/>
      <c r="U56" s="26"/>
      <c r="V56" s="16">
        <v>93146321.519999996</v>
      </c>
      <c r="W56" s="16">
        <v>97825553.280000001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 t="e">
        <f>38881729.89-#REF!-#REF!</f>
        <v>#REF!</v>
      </c>
      <c r="M57" s="16" t="e">
        <f>44333606.44-#REF!-#REF!-L57</f>
        <v>#REF!</v>
      </c>
      <c r="N57" s="26"/>
      <c r="O57" s="26"/>
      <c r="P57" s="26"/>
      <c r="Q57" s="26"/>
      <c r="R57" s="26"/>
      <c r="S57" s="26"/>
      <c r="T57" s="26"/>
      <c r="U57" s="26"/>
      <c r="V57" s="16">
        <v>13343753.394000001</v>
      </c>
      <c r="W57" s="16">
        <v>15175860.73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 t="e">
        <f>88076425.65-#REF!-#REF!</f>
        <v>#REF!</v>
      </c>
      <c r="M58" s="16" t="e">
        <f>112382461.42-#REF!-#REF!-L58</f>
        <v>#REF!</v>
      </c>
      <c r="N58" s="26"/>
      <c r="O58" s="26"/>
      <c r="P58" s="26"/>
      <c r="Q58" s="26"/>
      <c r="R58" s="26"/>
      <c r="S58" s="26"/>
      <c r="T58" s="26"/>
      <c r="U58" s="26"/>
      <c r="V58" s="16">
        <v>24841473.579999998</v>
      </c>
      <c r="W58" s="16">
        <v>37300976.890000001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1220050.98</v>
      </c>
      <c r="W59" s="16">
        <v>419857.68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 t="e">
        <f>6329722.25-#REF!-#REF!</f>
        <v>#REF!</v>
      </c>
      <c r="M61" s="16" t="e">
        <f>8970926.88-#REF!-#REF!-L61</f>
        <v>#REF!</v>
      </c>
      <c r="N61" s="26"/>
      <c r="O61" s="26"/>
      <c r="P61" s="26"/>
      <c r="Q61" s="26"/>
      <c r="R61" s="26"/>
      <c r="S61" s="26"/>
      <c r="T61" s="26"/>
      <c r="U61" s="26"/>
      <c r="V61" s="16">
        <v>3180995.38</v>
      </c>
      <c r="W61" s="16">
        <v>1962703.89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 t="e">
        <f>5262189.59-#REF!-#REF!</f>
        <v>#REF!</v>
      </c>
      <c r="M64" s="16" t="e">
        <f>6868160.1-#REF!-#REF!-L64</f>
        <v>#REF!</v>
      </c>
      <c r="N64" s="26"/>
      <c r="O64" s="26"/>
      <c r="P64" s="26"/>
      <c r="Q64" s="26"/>
      <c r="R64" s="26"/>
      <c r="S64" s="26"/>
      <c r="T64" s="26"/>
      <c r="U64" s="26"/>
      <c r="V64" s="16">
        <v>1576587.11</v>
      </c>
      <c r="W64" s="16">
        <v>1539795.45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 t="e">
        <f>70939591-#REF!-#REF!</f>
        <v>#REF!</v>
      </c>
      <c r="M65" s="16" t="e">
        <f>100274033-#REF!-#REF!-L65</f>
        <v>#REF!</v>
      </c>
      <c r="N65" s="26"/>
      <c r="O65" s="26"/>
      <c r="P65" s="26"/>
      <c r="Q65" s="26"/>
      <c r="R65" s="26"/>
      <c r="S65" s="26"/>
      <c r="T65" s="26"/>
      <c r="U65" s="26"/>
      <c r="V65" s="16">
        <v>33694318</v>
      </c>
      <c r="W65" s="16">
        <v>28641698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45996688.979999997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1220050.98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 t="e">
        <f>8134.51-#REF!-#REF!</f>
        <v>#REF!</v>
      </c>
      <c r="M67" s="16" t="e">
        <f>12047.34-#REF!-#REF!-L67</f>
        <v>#REF!</v>
      </c>
      <c r="N67" s="26"/>
      <c r="O67" s="26"/>
      <c r="P67" s="26"/>
      <c r="Q67" s="26"/>
      <c r="R67" s="26"/>
      <c r="S67" s="26"/>
      <c r="T67" s="26"/>
      <c r="U67" s="26"/>
      <c r="V67" s="16">
        <v>5351.67</v>
      </c>
      <c r="W67" s="16">
        <v>318.18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 t="e">
        <f>1233062.1-#REF!-#REF!</f>
        <v>#REF!</v>
      </c>
      <c r="M68" s="16" t="e">
        <f>1644082.8-#REF!-#REF!-L68</f>
        <v>#REF!</v>
      </c>
      <c r="N68" s="26"/>
      <c r="O68" s="26"/>
      <c r="P68" s="26"/>
      <c r="Q68" s="26"/>
      <c r="R68" s="26"/>
      <c r="S68" s="26"/>
      <c r="T68" s="26"/>
      <c r="U68" s="26"/>
      <c r="V68" s="16">
        <v>419857.17600000004</v>
      </c>
      <c r="W68" s="16">
        <v>419857.68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 t="e">
        <f>4434288.49-#REF!-#REF!</f>
        <v>#REF!</v>
      </c>
      <c r="M69" s="16" t="e">
        <f>6268473.38-#REF!-#REF!-L69</f>
        <v>#REF!</v>
      </c>
      <c r="N69" s="26"/>
      <c r="O69" s="26"/>
      <c r="P69" s="26"/>
      <c r="Q69" s="26"/>
      <c r="R69" s="26"/>
      <c r="S69" s="26"/>
      <c r="T69" s="26"/>
      <c r="U69" s="26"/>
      <c r="V69" s="16">
        <v>2214038.87</v>
      </c>
      <c r="W69" s="16">
        <v>2399507.1500000004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1551847.5499999998</v>
      </c>
      <c r="W71" s="16">
        <v>2199717.13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 t="e">
        <f>31362217.41-#REF!-#REF!</f>
        <v>#REF!</v>
      </c>
      <c r="M73" s="16" t="e">
        <f>32448437.67-#REF!-#REF!-L73</f>
        <v>#REF!</v>
      </c>
      <c r="N73" s="26"/>
      <c r="O73" s="26"/>
      <c r="P73" s="26"/>
      <c r="Q73" s="26"/>
      <c r="R73" s="26"/>
      <c r="S73" s="26"/>
      <c r="T73" s="26"/>
      <c r="U73" s="26"/>
      <c r="V73" s="16" t="s">
        <v>142</v>
      </c>
      <c r="W73" s="16" t="s">
        <v>143</v>
      </c>
      <c r="X73" s="26"/>
      <c r="Y73" s="26"/>
      <c r="Z73" s="26"/>
      <c r="AA73" s="26"/>
      <c r="AB73" s="26"/>
      <c r="AC73" s="26"/>
      <c r="AD73" s="26"/>
      <c r="AE73" s="26"/>
      <c r="AF73" s="44" t="s">
        <v>144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 t="e">
        <f>104320242.6-#REF!</f>
        <v>#REF!</v>
      </c>
      <c r="M74" s="16" t="e">
        <f>151257557.95-#REF!-#REF!-L74</f>
        <v>#REF!</v>
      </c>
      <c r="N74" s="26"/>
      <c r="O74" s="26"/>
      <c r="P74" s="26"/>
      <c r="Q74" s="26"/>
      <c r="R74" s="26"/>
      <c r="S74" s="26"/>
      <c r="T74" s="26"/>
      <c r="U74" s="26"/>
      <c r="V74" s="16">
        <v>16457008.399999999</v>
      </c>
      <c r="W74" s="16">
        <v>14032141.199999999</v>
      </c>
      <c r="X74" s="26"/>
      <c r="Y74" s="26"/>
      <c r="Z74" s="26"/>
      <c r="AA74" s="26"/>
      <c r="AB74" s="26"/>
      <c r="AC74" s="26"/>
      <c r="AD74" s="26"/>
      <c r="AE74" s="26"/>
      <c r="AF74" s="44" t="s">
        <v>145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146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 t="e">
        <f>30841708.5-#REF!-#REF!</f>
        <v>#REF!</v>
      </c>
      <c r="M77" s="23" t="e">
        <f>34268578.89-#REF!-#REF!-L77</f>
        <v>#REF!</v>
      </c>
      <c r="N77" s="22"/>
      <c r="O77" s="22"/>
      <c r="P77" s="22"/>
      <c r="Q77" s="22"/>
      <c r="R77" s="22"/>
      <c r="S77" s="22"/>
      <c r="T77" s="22"/>
      <c r="U77" s="22"/>
      <c r="V77" s="23">
        <v>10157933.399999999</v>
      </c>
      <c r="W77" s="23">
        <v>10157933.4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 t="e">
        <f>148423099.59-#REF!-#REF!</f>
        <v>#REF!</v>
      </c>
      <c r="M78" s="16" t="e">
        <f>197897466.28-#REF!-#REF!-L78</f>
        <v>#REF!</v>
      </c>
      <c r="N78" s="26"/>
      <c r="O78" s="26"/>
      <c r="P78" s="26"/>
      <c r="Q78" s="26"/>
      <c r="R78" s="26"/>
      <c r="S78" s="26"/>
      <c r="T78" s="26"/>
      <c r="U78" s="26"/>
      <c r="V78" s="16">
        <v>48593688.420000002</v>
      </c>
      <c r="W78" s="16">
        <v>48593688.399999999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 t="e">
        <f>22099360-#REF!-#REF!</f>
        <v>#REF!</v>
      </c>
      <c r="M82" s="16" t="e">
        <f>31099360-#REF!-#REF!-L82</f>
        <v>#REF!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147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"/>
    <dataValidation type="decimal" allowBlank="1" showInputMessage="1" showErrorMessage="1" prompt="Sólo se permite capturar valores numéricos." sqref="J12:J36 AA17 AB12:AE36 L18:AA36 L12:AA16 L17:Y17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[JALISCO_PUERTO_VALLARTA_2021_1S..xlsx]Catálogos!#REF!</xm:f>
          </x14:formula1>
          <xm:sqref>K12:K36</xm:sqref>
        </x14:dataValidation>
        <x14:dataValidation type="list" allowBlank="1" showInputMessage="1" showErrorMessage="1">
          <x14:formula1>
            <xm:f>[JALISCO_PUERTO_VALLARTA_2021_1S..xlsx]Catálogos!#REF!</xm:f>
          </x14:formula1>
          <xm:sqref>H12:H36</xm:sqref>
        </x14:dataValidation>
        <x14:dataValidation type="list" allowBlank="1" showInputMessage="1" showErrorMessage="1">
          <x14:formula1>
            <xm:f>[JALISCO_PUERTO_VALLARTA_2021_1S..xlsx]Catálogos!#REF!</xm:f>
          </x14:formula1>
          <xm:sqref>G12:G36</xm:sqref>
        </x14:dataValidation>
        <x14:dataValidation type="list" allowBlank="1" showInputMessage="1" showErrorMessage="1">
          <x14:formula1>
            <xm:f>[JALISCO_PUERTO_VALLARTA_2021_1S..xlsx]Catálogos!#REF!</xm:f>
          </x14:formula1>
          <xm:sqref>E12:E36</xm:sqref>
        </x14:dataValidation>
        <x14:dataValidation type="list" allowBlank="1" showInputMessage="1" showErrorMessage="1">
          <x14:formula1>
            <xm:f>[JALISCO_PUERTO_VALLARTA_2021_1S..xlsx]Catálogos!#REF!</xm:f>
          </x14:formula1>
          <xm:sqref>D26:D36</xm:sqref>
        </x14:dataValidation>
        <x14:dataValidation type="list" allowBlank="1" showInputMessage="1" showErrorMessage="1">
          <x14:formula1>
            <xm:f>[JALISCO_PUERTO_VALLARTA_2021_1S..xlsx]Catálogos!#REF!</xm:f>
          </x14:formula1>
          <xm:sqref>D12:D25</xm:sqref>
        </x14:dataValidation>
        <x14:dataValidation type="list" allowBlank="1" showErrorMessage="1">
          <x14:formula1>
            <xm:f>'D:\erika_cardenas\Desktop\1S-2020\Para cálculo\Formatos Finales\Jalisco\[JALISCO_PUERTO_VALLARTA_2019_4T.xlsx]Catálogos'!#REF!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2021-09-27T03:22:40Z</dcterms:modified>
</cp:coreProperties>
</file>