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htRK0FU0z6w5aZAz8sv3t6lt54XuBARHGCoRdj++PSLTL+LdzNzMVqAdNWXJV1efYfgUpuHtidWRWLw85L/l1A==" workbookSaltValue="GOjsJpQHCdxT3yVOLfh6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7" i="1" l="1"/>
  <c r="L87" i="1"/>
  <c r="M87" i="1" s="1"/>
  <c r="W78" i="1"/>
  <c r="L78" i="1"/>
  <c r="M78" i="1" s="1"/>
  <c r="W77" i="1"/>
  <c r="L77" i="1"/>
  <c r="M77" i="1" s="1"/>
  <c r="W75" i="1"/>
  <c r="L75" i="1"/>
  <c r="M75" i="1" s="1"/>
  <c r="L74" i="1"/>
  <c r="M74" i="1" s="1"/>
  <c r="W73" i="1"/>
  <c r="L73" i="1"/>
  <c r="M73" i="1" s="1"/>
  <c r="W71" i="1"/>
  <c r="L71" i="1"/>
  <c r="M71" i="1" s="1"/>
  <c r="W69" i="1"/>
  <c r="L69" i="1"/>
  <c r="M69" i="1" s="1"/>
  <c r="W67" i="1"/>
  <c r="L67" i="1"/>
  <c r="M67" i="1" s="1"/>
  <c r="W66" i="1"/>
  <c r="M66" i="1"/>
  <c r="W65" i="1"/>
  <c r="M65" i="1"/>
  <c r="W64" i="1"/>
  <c r="L64" i="1"/>
  <c r="M64" i="1" s="1"/>
  <c r="W61" i="1"/>
  <c r="L61" i="1"/>
  <c r="M61" i="1" s="1"/>
  <c r="L60" i="1"/>
  <c r="M60" i="1" s="1"/>
  <c r="W58" i="1"/>
  <c r="L58" i="1"/>
  <c r="M58" i="1" s="1"/>
  <c r="W57" i="1"/>
  <c r="L57" i="1"/>
  <c r="M57" i="1" s="1"/>
  <c r="W56" i="1"/>
  <c r="L56" i="1"/>
  <c r="M56" i="1" s="1"/>
  <c r="W54" i="1"/>
  <c r="L54" i="1"/>
  <c r="M54" i="1" s="1"/>
  <c r="W53" i="1"/>
  <c r="L53" i="1"/>
  <c r="M53" i="1" s="1"/>
  <c r="W52" i="1"/>
  <c r="L52" i="1"/>
  <c r="M52" i="1" s="1"/>
  <c r="W51" i="1"/>
  <c r="W49" i="1"/>
  <c r="L49" i="1"/>
  <c r="M49" i="1" s="1"/>
  <c r="W37" i="1"/>
</calcChain>
</file>

<file path=xl/sharedStrings.xml><?xml version="1.0" encoding="utf-8"?>
<sst xmlns="http://schemas.openxmlformats.org/spreadsheetml/2006/main" count="215" uniqueCount="125">
  <si>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</si>
  <si>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</si>
  <si>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</si>
  <si>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</si>
  <si>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</si>
  <si>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</si>
  <si>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</si>
  <si>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</si>
  <si>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</si>
  <si>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</si>
  <si>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</si>
  <si>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</si>
  <si>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</si>
  <si>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</si>
  <si>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</si>
  <si>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</si>
  <si>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</si>
  <si>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</si>
  <si>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</si>
  <si>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</si>
  <si>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</si>
  <si>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</si>
  <si>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</si>
  <si>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</si>
  <si>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</si>
  <si>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</si>
  <si>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</si>
  <si>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</si>
  <si>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</si>
  <si>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</si>
  <si>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</si>
  <si>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</si>
  <si>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</si>
  <si>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</si>
  <si>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</si>
  <si>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</si>
  <si>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</si>
  <si>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</si>
  <si>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</si>
  <si>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</si>
  <si>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</si>
  <si>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</si>
  <si>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</si>
  <si>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</si>
  <si>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</si>
  <si>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</si>
  <si>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</si>
  <si>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</si>
  <si>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</si>
  <si>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</si>
  <si>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</si>
  <si>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</si>
  <si>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</si>
  <si>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</si>
  <si>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</si>
  <si>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</si>
  <si>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</si>
  <si>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</si>
  <si>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</si>
  <si>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</si>
  <si>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</si>
  <si>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</si>
  <si>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</si>
  <si>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</si>
  <si>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</si>
  <si>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</si>
  <si>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</si>
  <si>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</si>
  <si>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</si>
  <si>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</si>
  <si>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</si>
  <si>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</si>
  <si>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</si>
  <si>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</si>
  <si>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</si>
  <si>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</si>
  <si>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</si>
  <si>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</si>
  <si>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</si>
  <si>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</si>
  <si>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</si>
  <si>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</si>
  <si>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</si>
  <si>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</si>
  <si>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</si>
  <si>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</si>
  <si>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</si>
  <si>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</si>
  <si>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</si>
  <si>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</si>
  <si>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</si>
  <si>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</si>
  <si>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</si>
  <si>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</si>
  <si>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</si>
  <si>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</si>
  <si>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</si>
  <si>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</si>
  <si>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</si>
  <si>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</si>
  <si>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</si>
  <si>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Santa Catarina</t>
  </si>
  <si>
    <t>http://www.stacatarina.gob.mx/apps/cp/</t>
  </si>
  <si>
    <t>31/2008</t>
  </si>
  <si>
    <t>N/A</t>
  </si>
  <si>
    <t>Municipio de Santa Catarina</t>
  </si>
  <si>
    <t>Destinado a refinanciar el saldo de deuda con Banobras de creditos: 457,458,2318 y 4289, y realizacion de diversas obras productivas ./En en 2012 las amortizaciones se estuvieron descontando de las participaciones, en proceso de aclaracion en el RPU / los créditos no generan pago por comisiones y otros gastos.</t>
  </si>
  <si>
    <t>491/2010</t>
  </si>
  <si>
    <t>Credito liquidado el 30/11/2016 con el crédito #12787</t>
  </si>
  <si>
    <t>Interacciones</t>
  </si>
  <si>
    <t>P19-0812129</t>
  </si>
  <si>
    <t>Credito liquidado el 31/10/2016 con el crédito#12787</t>
  </si>
  <si>
    <t>Afirme</t>
  </si>
  <si>
    <t>N.R.</t>
  </si>
  <si>
    <t>Contrato no registrado ante SHCP por fuente de pago de ingresos propios./ el crédito no genera pago por comisiones y otros gastos. Crédito liquidado el 28/02/2018.</t>
  </si>
  <si>
    <t>P19-0816034</t>
  </si>
  <si>
    <t>Credito otorgado el 31/10/2016, destinado a refinanciar el saldo total de la deuda publica directa de credito 9337 y 348152… se registró en el Registro de Obligaciones y Emprestitos de Entidades Federativas y Municipios con # de inscripcion P19-0816034 con un monto de $198,833,237.06 / El RPU tiene reportado una mensualidad menos por $768,319 / el crédito no genera pago por comisiones y otros gastos.</t>
  </si>
  <si>
    <t>Anticipo de Participaciones</t>
  </si>
  <si>
    <t>Devolución de anticipo para participacion en subasta, en mes de oct18.</t>
  </si>
  <si>
    <t>Se recibieron anticipos de participaciones, en Abril y Octubre del 2017 ; se pagan intereses.</t>
  </si>
  <si>
    <t>Datos cotejados con confirmacion de Transferencias de Participaciones y Aport. trimestral recibida de SFyTENL.</t>
  </si>
  <si>
    <t>Datos cotejados con confirmacion de Tranferencias de Participaciones y Aport. trimestral recibida de SFyTENL., incluye 2 conceptos de dicha confirmacion, el Impto s/tenencia y uso de vehiculos e impuesto s/tenencia.</t>
  </si>
  <si>
    <t>Derechos de control vehicular, datos cotejados con confirmacion trimestral recibida de SFyTENL</t>
  </si>
  <si>
    <t>Se reclasificaron importes en el 4to trimestre 2020</t>
  </si>
  <si>
    <t>Datos cotejados con confirmacion trimestral recibida de SFyTENL, incluye intereses generados por la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</si>
</sst>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NUEVO_LEON_SANTA_CATARIN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43344440</v>
      </c>
      <c r="K12" s="38" t="s">
        <v>95</v>
      </c>
      <c r="L12" s="39">
        <v>15123030.98</v>
      </c>
      <c r="M12" s="39">
        <v>14591661.59</v>
      </c>
      <c r="N12" s="39">
        <v>531369.39</v>
      </c>
      <c r="O12" s="39">
        <v>531369.39</v>
      </c>
      <c r="P12" s="39">
        <v>288620</v>
      </c>
      <c r="Q12" s="39">
        <v>241607</v>
      </c>
      <c r="R12" s="39">
        <v>0</v>
      </c>
      <c r="S12" s="39">
        <v>0</v>
      </c>
      <c r="T12" s="39">
        <v>0</v>
      </c>
      <c r="U12" s="39">
        <v>0</v>
      </c>
      <c r="V12" s="39">
        <v>14060292.199999999</v>
      </c>
      <c r="W12" s="39">
        <v>13528922.810000001</v>
      </c>
      <c r="X12" s="39">
        <v>531369.4</v>
      </c>
      <c r="Y12" s="39">
        <v>531369.4</v>
      </c>
      <c r="Z12" s="39">
        <v>225684</v>
      </c>
      <c r="AA12" s="39">
        <v>215422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219600000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109</v>
      </c>
      <c r="F14" s="15" t="s">
        <v>110</v>
      </c>
      <c r="G14" s="15" t="s">
        <v>24</v>
      </c>
      <c r="H14" s="15" t="s">
        <v>104</v>
      </c>
      <c r="I14" s="15" t="s">
        <v>105</v>
      </c>
      <c r="J14" s="16">
        <v>26850000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 t="s">
        <v>93</v>
      </c>
      <c r="E15" s="15" t="s">
        <v>112</v>
      </c>
      <c r="F15" s="15" t="s">
        <v>113</v>
      </c>
      <c r="G15" s="15" t="s">
        <v>49</v>
      </c>
      <c r="H15" s="15" t="s">
        <v>104</v>
      </c>
      <c r="I15" s="15" t="s">
        <v>105</v>
      </c>
      <c r="J15" s="16">
        <v>41000000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114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115</v>
      </c>
      <c r="G16" s="15" t="s">
        <v>24</v>
      </c>
      <c r="H16" s="15" t="s">
        <v>104</v>
      </c>
      <c r="I16" s="15" t="s">
        <v>105</v>
      </c>
      <c r="J16" s="16">
        <v>183627184.49000001</v>
      </c>
      <c r="K16" s="15" t="s">
        <v>95</v>
      </c>
      <c r="L16" s="16">
        <v>147516395.19</v>
      </c>
      <c r="M16" s="16">
        <v>145211451.44999999</v>
      </c>
      <c r="N16" s="16">
        <v>2304943.7400000002</v>
      </c>
      <c r="O16" s="16">
        <v>2304943.7400000002</v>
      </c>
      <c r="P16" s="16">
        <v>2764821</v>
      </c>
      <c r="Q16" s="16">
        <v>2414555</v>
      </c>
      <c r="R16" s="16">
        <v>0</v>
      </c>
      <c r="S16" s="16">
        <v>0</v>
      </c>
      <c r="T16" s="16">
        <v>0</v>
      </c>
      <c r="U16" s="16">
        <v>0</v>
      </c>
      <c r="V16" s="16">
        <v>142906507.71000001</v>
      </c>
      <c r="W16" s="16">
        <v>140601563.97</v>
      </c>
      <c r="X16" s="16">
        <v>2304943.7000000002</v>
      </c>
      <c r="Y16" s="16">
        <v>2304943.7000000002</v>
      </c>
      <c r="Z16" s="16">
        <v>2285684</v>
      </c>
      <c r="AA16" s="16">
        <v>2251856</v>
      </c>
      <c r="AB16" s="16">
        <v>0</v>
      </c>
      <c r="AC16" s="16">
        <v>0</v>
      </c>
      <c r="AD16" s="16">
        <v>0</v>
      </c>
      <c r="AE16" s="16">
        <v>0</v>
      </c>
      <c r="AF16" s="44" t="s">
        <v>116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47042121</v>
      </c>
      <c r="M37" s="23">
        <v>84627429</v>
      </c>
      <c r="N37" s="22"/>
      <c r="O37" s="22"/>
      <c r="P37" s="22"/>
      <c r="Q37" s="22"/>
      <c r="R37" s="22"/>
      <c r="S37" s="22"/>
      <c r="T37" s="22"/>
      <c r="U37" s="22"/>
      <c r="V37" s="23">
        <v>59860680</v>
      </c>
      <c r="W37" s="23">
        <f>66330403</f>
        <v>66330403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5728861</v>
      </c>
      <c r="M38" s="16">
        <v>15830357</v>
      </c>
      <c r="N38" s="26"/>
      <c r="O38" s="26"/>
      <c r="P38" s="26"/>
      <c r="Q38" s="26"/>
      <c r="R38" s="26"/>
      <c r="S38" s="26"/>
      <c r="T38" s="26"/>
      <c r="U38" s="26"/>
      <c r="V38" s="16">
        <v>6502077</v>
      </c>
      <c r="W38" s="16">
        <v>5704262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24994752</v>
      </c>
      <c r="M39" s="16">
        <v>26070709</v>
      </c>
      <c r="N39" s="26"/>
      <c r="O39" s="26"/>
      <c r="P39" s="26"/>
      <c r="Q39" s="26"/>
      <c r="R39" s="26"/>
      <c r="S39" s="26"/>
      <c r="T39" s="26"/>
      <c r="U39" s="26"/>
      <c r="V39" s="16">
        <v>18038616</v>
      </c>
      <c r="W39" s="16">
        <v>19145586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117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75896</v>
      </c>
      <c r="M46" s="23">
        <v>72896</v>
      </c>
      <c r="N46" s="29"/>
      <c r="O46" s="29"/>
      <c r="P46" s="29"/>
      <c r="Q46" s="29"/>
      <c r="R46" s="29"/>
      <c r="S46" s="29"/>
      <c r="T46" s="29"/>
      <c r="U46" s="29"/>
      <c r="V46" s="23">
        <v>67348</v>
      </c>
      <c r="W46" s="23">
        <v>67348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178293406</v>
      </c>
      <c r="M47" s="16">
        <v>143424512</v>
      </c>
      <c r="N47" s="26"/>
      <c r="O47" s="26"/>
      <c r="P47" s="26"/>
      <c r="Q47" s="26"/>
      <c r="R47" s="26"/>
      <c r="S47" s="26"/>
      <c r="T47" s="26"/>
      <c r="U47" s="26"/>
      <c r="V47" s="16">
        <v>100456059</v>
      </c>
      <c r="W47" s="16">
        <v>154950648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47273650</v>
      </c>
      <c r="M48" s="16">
        <v>2496670</v>
      </c>
      <c r="N48" s="28"/>
      <c r="O48" s="28"/>
      <c r="P48" s="28"/>
      <c r="Q48" s="28"/>
      <c r="R48" s="28"/>
      <c r="S48" s="28"/>
      <c r="T48" s="28"/>
      <c r="U48" s="28"/>
      <c r="V48" s="16">
        <v>30413741</v>
      </c>
      <c r="W48" s="16">
        <v>4243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e">
        <f>185651790-#REF!-#REF!</f>
        <v>#REF!</v>
      </c>
      <c r="M49" s="23" t="e">
        <f>238885536-L49-#REF!-#REF!</f>
        <v>#REF!</v>
      </c>
      <c r="N49" s="29"/>
      <c r="O49" s="29"/>
      <c r="P49" s="29"/>
      <c r="Q49" s="29"/>
      <c r="R49" s="29"/>
      <c r="S49" s="29"/>
      <c r="T49" s="29"/>
      <c r="U49" s="29"/>
      <c r="V49" s="23">
        <v>123147082</v>
      </c>
      <c r="W49" s="23">
        <f>177141844-V49</f>
        <v>53994762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2919</v>
      </c>
      <c r="N51" s="28"/>
      <c r="O51" s="28"/>
      <c r="P51" s="28"/>
      <c r="Q51" s="28"/>
      <c r="R51" s="28"/>
      <c r="S51" s="28"/>
      <c r="T51" s="28"/>
      <c r="U51" s="28"/>
      <c r="V51" s="16">
        <v>2493</v>
      </c>
      <c r="W51" s="16">
        <f>2493-V51</f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 t="e">
        <f>44993929-#REF!-#REF!</f>
        <v>#REF!</v>
      </c>
      <c r="M52" s="16" t="e">
        <f>55961932-L52-#REF!-#REF!</f>
        <v>#REF!</v>
      </c>
      <c r="N52" s="26"/>
      <c r="O52" s="26"/>
      <c r="P52" s="26"/>
      <c r="Q52" s="26"/>
      <c r="R52" s="26"/>
      <c r="S52" s="26"/>
      <c r="T52" s="26"/>
      <c r="U52" s="26"/>
      <c r="V52" s="16">
        <v>21347997</v>
      </c>
      <c r="W52" s="16">
        <f>40125296-V52</f>
        <v>18777299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 t="e">
        <f>4466591-#REF!-#REF!</f>
        <v>#REF!</v>
      </c>
      <c r="M53" s="16" t="e">
        <f>5251318-L53-#REF!-#REF!</f>
        <v>#REF!</v>
      </c>
      <c r="N53" s="26"/>
      <c r="O53" s="26"/>
      <c r="P53" s="26"/>
      <c r="Q53" s="26"/>
      <c r="R53" s="26"/>
      <c r="S53" s="26"/>
      <c r="T53" s="26"/>
      <c r="U53" s="26"/>
      <c r="V53" s="16">
        <v>1141012</v>
      </c>
      <c r="W53" s="16">
        <f>1988008-V53</f>
        <v>846996</v>
      </c>
      <c r="X53" s="26"/>
      <c r="Y53" s="26"/>
      <c r="Z53" s="26"/>
      <c r="AA53" s="26"/>
      <c r="AB53" s="26"/>
      <c r="AC53" s="26"/>
      <c r="AD53" s="26"/>
      <c r="AE53" s="26"/>
      <c r="AF53" s="44" t="s">
        <v>118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 t="e">
        <f>19859972-#REF!-#REF!</f>
        <v>#REF!</v>
      </c>
      <c r="M54" s="16" t="e">
        <f>26944361-L54-#REF!-#REF!</f>
        <v>#REF!</v>
      </c>
      <c r="N54" s="26"/>
      <c r="O54" s="26"/>
      <c r="P54" s="26"/>
      <c r="Q54" s="26"/>
      <c r="R54" s="26"/>
      <c r="S54" s="26"/>
      <c r="T54" s="26"/>
      <c r="U54" s="26"/>
      <c r="V54" s="16">
        <v>5009514</v>
      </c>
      <c r="W54" s="16">
        <f>10065618-V54</f>
        <v>5056104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 t="e">
        <f>166181424-#REF!-#REF!</f>
        <v>#REF!</v>
      </c>
      <c r="M56" s="16" t="e">
        <f>215442049-L56-#REF!-#REF!</f>
        <v>#REF!</v>
      </c>
      <c r="N56" s="26"/>
      <c r="O56" s="26"/>
      <c r="P56" s="26"/>
      <c r="Q56" s="26"/>
      <c r="R56" s="26"/>
      <c r="S56" s="26"/>
      <c r="T56" s="26"/>
      <c r="U56" s="26"/>
      <c r="V56" s="16">
        <v>61015179</v>
      </c>
      <c r="W56" s="16">
        <f>133290167-V56</f>
        <v>72274988</v>
      </c>
      <c r="X56" s="26"/>
      <c r="Y56" s="26"/>
      <c r="Z56" s="26"/>
      <c r="AA56" s="26"/>
      <c r="AB56" s="26"/>
      <c r="AC56" s="26"/>
      <c r="AD56" s="26"/>
      <c r="AE56" s="26"/>
      <c r="AF56" s="44" t="s">
        <v>119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 t="e">
        <f>25964720-#REF!-#REF!</f>
        <v>#REF!</v>
      </c>
      <c r="M57" s="16" t="e">
        <f>33324944-L57-#REF!-#REF!</f>
        <v>#REF!</v>
      </c>
      <c r="N57" s="26"/>
      <c r="O57" s="26"/>
      <c r="P57" s="26"/>
      <c r="Q57" s="26"/>
      <c r="R57" s="26"/>
      <c r="S57" s="26"/>
      <c r="T57" s="26"/>
      <c r="U57" s="26"/>
      <c r="V57" s="16">
        <v>10187929</v>
      </c>
      <c r="W57" s="16">
        <f>21997132-V57</f>
        <v>11809203</v>
      </c>
      <c r="X57" s="26"/>
      <c r="Y57" s="26"/>
      <c r="Z57" s="26"/>
      <c r="AA57" s="26"/>
      <c r="AB57" s="26"/>
      <c r="AC57" s="26"/>
      <c r="AD57" s="26"/>
      <c r="AE57" s="26"/>
      <c r="AF57" s="44" t="s">
        <v>120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 t="e">
        <f>6973098-#REF!-#REF!</f>
        <v>#REF!</v>
      </c>
      <c r="M58" s="16" t="e">
        <f>9406473-L58-#REF!-#REF!</f>
        <v>#REF!</v>
      </c>
      <c r="N58" s="26"/>
      <c r="O58" s="26"/>
      <c r="P58" s="26"/>
      <c r="Q58" s="26"/>
      <c r="R58" s="26"/>
      <c r="S58" s="26"/>
      <c r="T58" s="26"/>
      <c r="U58" s="26"/>
      <c r="V58" s="16">
        <v>2592601</v>
      </c>
      <c r="W58" s="16">
        <f>6357952-V58</f>
        <v>3765351</v>
      </c>
      <c r="X58" s="26"/>
      <c r="Y58" s="26"/>
      <c r="Z58" s="26"/>
      <c r="AA58" s="26"/>
      <c r="AB58" s="26"/>
      <c r="AC58" s="26"/>
      <c r="AD58" s="26"/>
      <c r="AE58" s="26"/>
      <c r="AF58" s="44" t="s">
        <v>120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 t="e">
        <f>307327-#REF!-#REF!</f>
        <v>#REF!</v>
      </c>
      <c r="M60" s="16" t="e">
        <f>307327-L60-#REF!-#REF!</f>
        <v>#REF!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120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 t="e">
        <f>5082446-#REF!-#REF!</f>
        <v>#REF!</v>
      </c>
      <c r="M61" s="16" t="e">
        <f>7301512-L61-#REF!-#REF!</f>
        <v>#REF!</v>
      </c>
      <c r="N61" s="26"/>
      <c r="O61" s="26"/>
      <c r="P61" s="26"/>
      <c r="Q61" s="26"/>
      <c r="R61" s="26"/>
      <c r="S61" s="26"/>
      <c r="T61" s="26"/>
      <c r="U61" s="26"/>
      <c r="V61" s="16">
        <v>2190754</v>
      </c>
      <c r="W61" s="16">
        <f>3902968-V61</f>
        <v>1712214</v>
      </c>
      <c r="X61" s="26"/>
      <c r="Y61" s="26"/>
      <c r="Z61" s="26"/>
      <c r="AA61" s="26"/>
      <c r="AB61" s="26"/>
      <c r="AC61" s="26"/>
      <c r="AD61" s="26"/>
      <c r="AE61" s="26"/>
      <c r="AF61" s="44" t="s">
        <v>120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 t="e">
        <f>6066845-#REF!-#REF!</f>
        <v>#REF!</v>
      </c>
      <c r="M64" s="16" t="e">
        <f>7970016-L64-#REF!-#REF!</f>
        <v>#REF!</v>
      </c>
      <c r="N64" s="26"/>
      <c r="O64" s="26"/>
      <c r="P64" s="26"/>
      <c r="Q64" s="26"/>
      <c r="R64" s="26"/>
      <c r="S64" s="26"/>
      <c r="T64" s="26"/>
      <c r="U64" s="26"/>
      <c r="V64" s="16">
        <v>1823631</v>
      </c>
      <c r="W64" s="16">
        <f>3658769-V64</f>
        <v>1835138</v>
      </c>
      <c r="X64" s="26"/>
      <c r="Y64" s="26"/>
      <c r="Z64" s="26"/>
      <c r="AA64" s="26"/>
      <c r="AB64" s="26"/>
      <c r="AC64" s="26"/>
      <c r="AD64" s="26"/>
      <c r="AE64" s="26"/>
      <c r="AF64" s="44" t="s">
        <v>120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313057</v>
      </c>
      <c r="M65" s="16" t="e">
        <f>1181183-L65-#REF!-#REF!</f>
        <v>#REF!</v>
      </c>
      <c r="N65" s="26"/>
      <c r="O65" s="26"/>
      <c r="P65" s="26"/>
      <c r="Q65" s="26"/>
      <c r="R65" s="26"/>
      <c r="S65" s="26"/>
      <c r="T65" s="26"/>
      <c r="U65" s="26"/>
      <c r="V65" s="16">
        <v>1604927</v>
      </c>
      <c r="W65" s="16">
        <f>2746500-V65</f>
        <v>1141573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19953798</v>
      </c>
      <c r="M66" s="16">
        <f>32807748-L66</f>
        <v>12853950</v>
      </c>
      <c r="N66" s="26"/>
      <c r="O66" s="26"/>
      <c r="P66" s="26"/>
      <c r="Q66" s="26"/>
      <c r="R66" s="26"/>
      <c r="S66" s="26"/>
      <c r="T66" s="26"/>
      <c r="U66" s="26"/>
      <c r="V66" s="16">
        <v>842743</v>
      </c>
      <c r="W66" s="16">
        <f>842743-V66</f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 t="e">
        <f>2747781-#REF!-#REF!</f>
        <v>#REF!</v>
      </c>
      <c r="M67" s="16" t="e">
        <f>3249367-L67-#REF!-#REF!</f>
        <v>#REF!</v>
      </c>
      <c r="N67" s="26"/>
      <c r="O67" s="26"/>
      <c r="P67" s="26"/>
      <c r="Q67" s="26"/>
      <c r="R67" s="26"/>
      <c r="S67" s="26"/>
      <c r="T67" s="26"/>
      <c r="U67" s="26"/>
      <c r="V67" s="16">
        <v>1898592</v>
      </c>
      <c r="W67" s="16">
        <f>2454818-V67</f>
        <v>556226</v>
      </c>
      <c r="X67" s="26"/>
      <c r="Y67" s="26"/>
      <c r="Z67" s="26"/>
      <c r="AA67" s="26"/>
      <c r="AB67" s="26"/>
      <c r="AC67" s="26"/>
      <c r="AD67" s="26"/>
      <c r="AE67" s="26"/>
      <c r="AF67" s="44" t="s">
        <v>121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 t="e">
        <f>6772038-#REF!-#REF!</f>
        <v>#REF!</v>
      </c>
      <c r="M69" s="16" t="e">
        <f>8483392-L69-#REF!-#REF!</f>
        <v>#REF!</v>
      </c>
      <c r="N69" s="26"/>
      <c r="O69" s="26"/>
      <c r="P69" s="26"/>
      <c r="Q69" s="26"/>
      <c r="R69" s="26"/>
      <c r="S69" s="26"/>
      <c r="T69" s="26"/>
      <c r="U69" s="26"/>
      <c r="V69" s="16">
        <v>2093916</v>
      </c>
      <c r="W69" s="16">
        <f>4218824-V69</f>
        <v>2124908</v>
      </c>
      <c r="X69" s="26"/>
      <c r="Y69" s="26"/>
      <c r="Z69" s="26"/>
      <c r="AA69" s="26"/>
      <c r="AB69" s="26"/>
      <c r="AC69" s="26"/>
      <c r="AD69" s="26"/>
      <c r="AE69" s="26"/>
      <c r="AF69" s="44" t="s">
        <v>120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 t="e">
        <f>13557825-#REF!-#REF!</f>
        <v>#REF!</v>
      </c>
      <c r="M71" s="16" t="e">
        <f>16713796-L71-#REF!-#REF!</f>
        <v>#REF!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f>16788054-V71</f>
        <v>16788054</v>
      </c>
      <c r="X71" s="26"/>
      <c r="Y71" s="26"/>
      <c r="Z71" s="26"/>
      <c r="AA71" s="26"/>
      <c r="AB71" s="26"/>
      <c r="AC71" s="26"/>
      <c r="AD71" s="26"/>
      <c r="AE71" s="26"/>
      <c r="AF71" s="44" t="s">
        <v>122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 t="e">
        <f>90657971-#REF!-#REF!</f>
        <v>#REF!</v>
      </c>
      <c r="M73" s="16" t="e">
        <f>165554739-L73-#REF!-#REF!</f>
        <v>#REF!</v>
      </c>
      <c r="N73" s="26"/>
      <c r="O73" s="26"/>
      <c r="P73" s="26"/>
      <c r="Q73" s="26"/>
      <c r="R73" s="26"/>
      <c r="S73" s="26"/>
      <c r="T73" s="26"/>
      <c r="U73" s="26"/>
      <c r="V73" s="16">
        <v>46222571</v>
      </c>
      <c r="W73" s="16">
        <f>79962399-V73</f>
        <v>33739828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 t="e">
        <f>9000-#REF!-#REF!</f>
        <v>#REF!</v>
      </c>
      <c r="M74" s="16" t="e">
        <f>9000-L74-#REF!-#REF!</f>
        <v>#REF!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 t="e">
        <f>34181742-#REF!-#REF!</f>
        <v>#REF!</v>
      </c>
      <c r="M75" s="16" t="e">
        <f>33068074-L75-#REF!-#REF!</f>
        <v>#REF!</v>
      </c>
      <c r="N75" s="26"/>
      <c r="O75" s="26"/>
      <c r="P75" s="26"/>
      <c r="Q75" s="26"/>
      <c r="R75" s="26"/>
      <c r="S75" s="26"/>
      <c r="T75" s="26"/>
      <c r="U75" s="26"/>
      <c r="V75" s="16">
        <v>11631287</v>
      </c>
      <c r="W75" s="16">
        <f>42327904-V75</f>
        <v>30696617</v>
      </c>
      <c r="X75" s="26"/>
      <c r="Y75" s="26"/>
      <c r="Z75" s="26"/>
      <c r="AA75" s="26"/>
      <c r="AB75" s="26"/>
      <c r="AC75" s="26"/>
      <c r="AD75" s="26"/>
      <c r="AE75" s="26"/>
      <c r="AF75" s="44" t="s">
        <v>123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 t="e">
        <f>28677267-#REF!-#REF!</f>
        <v>#REF!</v>
      </c>
      <c r="M77" s="23" t="e">
        <f>31899363-L77-#REF!-#REF!</f>
        <v>#REF!</v>
      </c>
      <c r="N77" s="22"/>
      <c r="O77" s="22"/>
      <c r="P77" s="22"/>
      <c r="Q77" s="22"/>
      <c r="R77" s="22"/>
      <c r="S77" s="22"/>
      <c r="T77" s="22"/>
      <c r="U77" s="22"/>
      <c r="V77" s="23">
        <v>9466505</v>
      </c>
      <c r="W77" s="23">
        <f>18918755-V77</f>
        <v>9452250</v>
      </c>
      <c r="X77" s="22"/>
      <c r="Y77" s="22"/>
      <c r="Z77" s="22"/>
      <c r="AA77" s="22"/>
      <c r="AB77" s="22"/>
      <c r="AC77" s="22"/>
      <c r="AD77" s="22"/>
      <c r="AE77" s="22"/>
      <c r="AF77" s="46" t="s">
        <v>124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 t="e">
        <f>159022906-#REF!-#REF!</f>
        <v>#REF!</v>
      </c>
      <c r="M78" s="16" t="e">
        <f>212013914-L78-#REF!-#REF!</f>
        <v>#REF!</v>
      </c>
      <c r="N78" s="26"/>
      <c r="O78" s="26"/>
      <c r="P78" s="26"/>
      <c r="Q78" s="26"/>
      <c r="R78" s="26"/>
      <c r="S78" s="26"/>
      <c r="T78" s="26"/>
      <c r="U78" s="26"/>
      <c r="V78" s="16">
        <v>47904689</v>
      </c>
      <c r="W78" s="16">
        <f>95811000-V78</f>
        <v>47906311</v>
      </c>
      <c r="X78" s="26"/>
      <c r="Y78" s="26"/>
      <c r="Z78" s="26"/>
      <c r="AA78" s="26"/>
      <c r="AB78" s="26"/>
      <c r="AC78" s="26"/>
      <c r="AD78" s="26"/>
      <c r="AE78" s="26"/>
      <c r="AF78" s="44" t="s">
        <v>124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 t="e">
        <f>+(9441851+122234359)-#REF!-#REF!</f>
        <v>#REF!</v>
      </c>
      <c r="M87" s="34" t="e">
        <f>+(11794681+132310023)-L87-#REF!-#REF!</f>
        <v>#REF!</v>
      </c>
      <c r="N87" s="33"/>
      <c r="O87" s="33"/>
      <c r="P87" s="33"/>
      <c r="Q87" s="33"/>
      <c r="R87" s="33"/>
      <c r="S87" s="33"/>
      <c r="T87" s="33"/>
      <c r="U87" s="33"/>
      <c r="V87" s="34">
        <v>9241488</v>
      </c>
      <c r="W87" s="34">
        <f>50139982-V87</f>
        <v>40898494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[NUEVO_LEON_SANTA_CATARINA_2021_1S1.xlsx]Catálogos!#REF!</xm:f>
          </x14:formula1>
          <xm:sqref>K12:K36</xm:sqref>
        </x14:dataValidation>
        <x14:dataValidation type="list" allowBlank="1" showInputMessage="1" showErrorMessage="1">
          <x14:formula1>
            <xm:f>[NUEVO_LEON_SANTA_CATARINA_2021_1S1.xlsx]Catálogos!#REF!</xm:f>
          </x14:formula1>
          <xm:sqref>H12:H36</xm:sqref>
        </x14:dataValidation>
        <x14:dataValidation type="list" allowBlank="1" showInputMessage="1" showErrorMessage="1">
          <x14:formula1>
            <xm:f>[NUEVO_LEON_SANTA_CATARINA_2021_1S1.xlsx]Catálogos!#REF!</xm:f>
          </x14:formula1>
          <xm:sqref>G12:G36</xm:sqref>
        </x14:dataValidation>
        <x14:dataValidation type="list" allowBlank="1" showInputMessage="1" showErrorMessage="1">
          <x14:formula1>
            <xm:f>[NUEVO_LEON_SANTA_CATARINA_2021_1S1.xlsx]Catálogos!#REF!</xm:f>
          </x14:formula1>
          <xm:sqref>E12:E36</xm:sqref>
        </x14:dataValidation>
        <x14:dataValidation type="list" allowBlank="1" showInputMessage="1" showErrorMessage="1">
          <x14:formula1>
            <xm:f>[NUEVO_LEON_SANTA_CATARINA_2021_1S1.xlsx]Catálogos!#REF!</xm:f>
          </x14:formula1>
          <xm:sqref>D26:D36</xm:sqref>
        </x14:dataValidation>
        <x14:dataValidation type="list" allowBlank="1" showInputMessage="1" showErrorMessage="1">
          <x14:formula1>
            <xm:f>[NUEVO_LEON_SANTA_CATARINA_2021_1S1.xlsx]Catálogos!#REF!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2021-09-21T18:52:14Z</dcterms:modified>
</cp:coreProperties>
</file>